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oards\COM_iMX8M_Nano\pinning\"/>
    </mc:Choice>
  </mc:AlternateContent>
  <xr:revisionPtr revIDLastSave="0" documentId="13_ncr:1_{51D3500F-F83B-41C3-8D56-18B6F6EB79D3}" xr6:coauthVersionLast="47" xr6:coauthVersionMax="47" xr10:uidLastSave="{00000000-0000-0000-0000-000000000000}"/>
  <bookViews>
    <workbookView xWindow="29580" yWindow="780" windowWidth="14625" windowHeight="14700" tabRatio="321" firstSheet="1" activeTab="1" xr2:uid="{00000000-000D-0000-FFFF-FFFF00000000}"/>
  </bookViews>
  <sheets>
    <sheet name="Revision History" sheetId="8" r:id="rId1"/>
    <sheet name="iMX8M Nano uCOM Pin Muxing" sheetId="7" r:id="rId2"/>
  </sheets>
  <externalReferences>
    <externalReference r:id="rId3"/>
    <externalReference r:id="rId4"/>
    <externalReference r:id="rId5"/>
  </externalReferences>
  <definedNames>
    <definedName name="DDR___CMOS_Input_Mode">[1]param!$H$2:$H$6</definedName>
    <definedName name="DIEX">5600</definedName>
    <definedName name="DIEY">5800</definedName>
    <definedName name="Drive_Strength">[1]param!$B$2:$B$12</definedName>
    <definedName name="dse_test">[1]param!$J$2:$J$12</definedName>
    <definedName name="full_port_name">[1]module!$AD:$AD</definedName>
    <definedName name="Hyst._Enable">[1]param!$D$2:$D$12</definedName>
    <definedName name="low_high_output_voltage">[1]param!$K$2:$K$12</definedName>
    <definedName name="MODULE_FORCE">[2]module!$AG:$AG</definedName>
    <definedName name="MUX_DATA">[1]pin!$I:$Z</definedName>
    <definedName name="MUX_PORT">[1]pin!$J$3:$J$608,[1]pin!$L$3:$L$608,[1]pin!$N$3:$N$608,[1]pin!$P$3:$P$608,[1]pin!$R$3:$R$608,[1]pin!$T$3:$T$608,[1]pin!$V$3:$V$608,[1]pin!$Y$3:$Y$608</definedName>
    <definedName name="old_">[3]pin!$J:$AA</definedName>
    <definedName name="old_10">[3]param!$H$2:$H$6</definedName>
    <definedName name="old_11">[3]param!$B$2:$B$12</definedName>
    <definedName name="old_2">[3]iotypes!$A$2:$A$46</definedName>
    <definedName name="old_3">[3]param!$A$2:$A$12</definedName>
    <definedName name="old_4">[3]param!$I$2:$I$12</definedName>
    <definedName name="old_5">[3]param!$E$2:$E$12</definedName>
    <definedName name="old_6">[3]param!$D$2:$D$12</definedName>
    <definedName name="old_7">[3]param!$C$2:$C$12</definedName>
    <definedName name="old_8">[3]param!$G$2:$G$12</definedName>
    <definedName name="old_9">[3]param!$F$2:$F$12</definedName>
    <definedName name="Open_Drain_Enable">[1]param!$C$2:$C$12</definedName>
    <definedName name="PAD">#REF!</definedName>
    <definedName name="PAD_TYPE">[1]iotypes!$A$2:$A$79</definedName>
    <definedName name="PADX">[1]pin!$BW$3:$BW$538</definedName>
    <definedName name="PADY">[1]pin!$BX$3:$BX$538</definedName>
    <definedName name="Pull___Keep_Enable">[1]param!$G$2:$G$12</definedName>
    <definedName name="Pull___Keep_Select">[1]param!$F$2:$F$12</definedName>
    <definedName name="Pull_Up___Down_Config.">[1]param!$E$2:$E$12</definedName>
    <definedName name="report_format">[1]report!$A$3:$B$500,[1]report!$D$3:$D$500,[1]report!$G$3:$N$500</definedName>
    <definedName name="sel_ipu">#REF!,#REF!,#REF!,#REF!,#REF!,#REF!,#REF!,#REF!,#REF!,#REF!,#REF!,#REF!,#REF!,#REF!,#REF!</definedName>
    <definedName name="Slew_Rate">[1]param!$A$2:$A$12</definedName>
    <definedName name="soc_formula">[1]pin!$C$3:$C$538,[1]pin!$E$3:$E$538,[1]pin!$AF$3:$AF$538,[1]pin!$AG$3:$AG$538,[1]pin!$AH$3:$AH$538,[1]pin!$AI$3:$AI$538,[1]pin!$BT$3:$BT$538,[1]pin!$CI$3:$CI$538,[1]pin!#REF!</definedName>
    <definedName name="soc_padsetting">[1]pin!$AJ$3:$AJ$626,[1]pin!$AL$3:$AL$626,[1]pin!$AN$3:$AN$626,[1]pin!$AP$3:$AP$626,[1]pin!$AR$3:$AR$626,[1]pin!$AT$3:$AT$626,[1]pin!$AV$3:$AV$626,[1]pin!$AX$3:$AX$626,[1]pin!$AZ$3:$AZ$626,[1]pin!$BB$3:$BB$626,[1]pin!$BD$3:$BD$626,[1]pin!$BF$3:$BF$626,[1]pin!$BH$3:$BH$626</definedName>
    <definedName name="strength_mode">[1]param!$I$2:$I$12</definedName>
    <definedName name="test_ts">[1]param!$L$2:$L$12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0" i="7" l="1"/>
  <c r="D228" i="7"/>
  <c r="D226" i="7"/>
  <c r="D224" i="7"/>
  <c r="D222" i="7"/>
  <c r="D220" i="7"/>
  <c r="D218" i="7"/>
  <c r="D216" i="7"/>
  <c r="D214" i="7"/>
  <c r="D212" i="7"/>
  <c r="D210" i="7"/>
  <c r="D208" i="7"/>
  <c r="D128" i="7"/>
  <c r="D130" i="7"/>
  <c r="D132" i="7"/>
  <c r="D134" i="7"/>
  <c r="D136" i="7"/>
  <c r="D138" i="7"/>
  <c r="D142" i="7"/>
  <c r="D153" i="7"/>
  <c r="D155" i="7"/>
  <c r="D161" i="7"/>
  <c r="D163" i="7"/>
  <c r="D162" i="7"/>
  <c r="D164" i="7"/>
  <c r="D165" i="7"/>
  <c r="D167" i="7"/>
  <c r="D239" i="7"/>
  <c r="D235" i="7"/>
  <c r="D233" i="7"/>
  <c r="D241" i="7"/>
  <c r="D243" i="7"/>
  <c r="D245" i="7"/>
  <c r="D127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6" i="7"/>
  <c r="D105" i="7"/>
  <c r="D104" i="7"/>
  <c r="D103" i="7"/>
  <c r="D102" i="7"/>
  <c r="D101" i="7"/>
  <c r="D100" i="7"/>
  <c r="D99" i="7"/>
  <c r="D98" i="7"/>
  <c r="D95" i="7"/>
  <c r="D94" i="7"/>
  <c r="D93" i="7"/>
  <c r="D92" i="7"/>
  <c r="D91" i="7"/>
  <c r="D90" i="7"/>
  <c r="D89" i="7"/>
  <c r="D83" i="7"/>
  <c r="D157" i="7"/>
  <c r="D159" i="7"/>
  <c r="D85" i="7"/>
  <c r="D244" i="7"/>
  <c r="D234" i="7"/>
  <c r="D236" i="7"/>
  <c r="D238" i="7"/>
  <c r="D232" i="7"/>
  <c r="D242" i="7"/>
  <c r="D240" i="7"/>
  <c r="D133" i="7"/>
  <c r="D135" i="7"/>
  <c r="D137" i="7"/>
  <c r="D139" i="7"/>
  <c r="D143" i="7"/>
  <c r="D145" i="7"/>
  <c r="D147" i="7"/>
  <c r="D149" i="7"/>
  <c r="D107" i="7"/>
  <c r="D148" i="7"/>
  <c r="D150" i="7"/>
  <c r="D146" i="7"/>
  <c r="D144" i="7"/>
</calcChain>
</file>

<file path=xl/sharedStrings.xml><?xml version="1.0" encoding="utf-8"?>
<sst xmlns="http://schemas.openxmlformats.org/spreadsheetml/2006/main" count="1831" uniqueCount="1163">
  <si>
    <t>SD2_CMD</t>
  </si>
  <si>
    <t>SD2_CLK</t>
  </si>
  <si>
    <t>SD2_DATA0</t>
  </si>
  <si>
    <t>SD2_DATA1</t>
  </si>
  <si>
    <t>SD2_DATA2</t>
  </si>
  <si>
    <t>SD2_DATA3</t>
  </si>
  <si>
    <t>SAI1_MCLK</t>
  </si>
  <si>
    <t>I2C1_SCL</t>
  </si>
  <si>
    <t>I2C1_SDA</t>
  </si>
  <si>
    <t>I2C2_SCL</t>
  </si>
  <si>
    <t>I2C2_SDA</t>
  </si>
  <si>
    <t>I2C3_SCL</t>
  </si>
  <si>
    <t>I2C3_SDA</t>
  </si>
  <si>
    <t>I2C4_SCL</t>
  </si>
  <si>
    <t>I2C4_SDA</t>
  </si>
  <si>
    <t>ECSPI1_SCLK</t>
  </si>
  <si>
    <t>ECSPI1_MOSI</t>
  </si>
  <si>
    <t>ECSPI1_MISO</t>
  </si>
  <si>
    <t>ECSPI1_SS0</t>
  </si>
  <si>
    <t>ECSPI2_SCLK</t>
  </si>
  <si>
    <t>ECSPI2_MOSI</t>
  </si>
  <si>
    <t>ECSPI2_MISO</t>
  </si>
  <si>
    <t>ECSPI2_SS0</t>
  </si>
  <si>
    <t>SD2_WP</t>
  </si>
  <si>
    <t>= Reset state</t>
  </si>
  <si>
    <t>= EACOM assigned</t>
  </si>
  <si>
    <t>ALT0</t>
  </si>
  <si>
    <t>ALT1</t>
  </si>
  <si>
    <t>ALT2</t>
  </si>
  <si>
    <t>ALT3</t>
  </si>
  <si>
    <t>ALT4</t>
  </si>
  <si>
    <t>ALT5</t>
  </si>
  <si>
    <t>ALT6</t>
  </si>
  <si>
    <t>I2C-A_SCL</t>
  </si>
  <si>
    <t>I2C-A_SDA</t>
  </si>
  <si>
    <t>I2C-B_SCL</t>
  </si>
  <si>
    <t>I2C-B_SDA</t>
  </si>
  <si>
    <t>UART-A_RXD</t>
  </si>
  <si>
    <t>UART-B_RXD</t>
  </si>
  <si>
    <t>UART-B_TXD</t>
  </si>
  <si>
    <t>UART-C_RXD</t>
  </si>
  <si>
    <t>UART-C_TXD</t>
  </si>
  <si>
    <t>SPI-A_CLK</t>
  </si>
  <si>
    <t>SPI-A_SSEL</t>
  </si>
  <si>
    <t>SPI-B_MOSI</t>
  </si>
  <si>
    <t>SPI-B_MISO</t>
  </si>
  <si>
    <t>SPI-B_CLK</t>
  </si>
  <si>
    <t>SPI-B_SSEL</t>
  </si>
  <si>
    <t>SPI-A_MOSI</t>
  </si>
  <si>
    <t>SPI-A_MISO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</si>
  <si>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If this pin is an input the on-chip OTP fuses must be programmed for eMMC booting.</t>
    </r>
  </si>
  <si>
    <t>SAI5_RXFS</t>
  </si>
  <si>
    <t>SAI5_RXC</t>
  </si>
  <si>
    <t>SAI5_RXD0</t>
  </si>
  <si>
    <t>SAI5_RXD1</t>
  </si>
  <si>
    <t>SAI5_RXD2</t>
  </si>
  <si>
    <t>SAI5_RXD3</t>
  </si>
  <si>
    <t>SAI5_MCLK</t>
  </si>
  <si>
    <t>SAI2_MCLK</t>
  </si>
  <si>
    <t>SAI3_RXFS</t>
  </si>
  <si>
    <t>SAI3_RXC</t>
  </si>
  <si>
    <t>SAI3_RXD</t>
  </si>
  <si>
    <t>SAI3_TXFS</t>
  </si>
  <si>
    <t>SAI3_TXC</t>
  </si>
  <si>
    <t>SAI3_TXD</t>
  </si>
  <si>
    <t>SAI3_MCLK</t>
  </si>
  <si>
    <t>Linux GPIO number</t>
  </si>
  <si>
    <t>GPIO-F</t>
  </si>
  <si>
    <t>GPIO-E</t>
  </si>
  <si>
    <t>GPIO-D</t>
  </si>
  <si>
    <t>GPIO-C</t>
  </si>
  <si>
    <t>Note</t>
  </si>
  <si>
    <t>SD2_NCD</t>
  </si>
  <si>
    <t>GPIO-B</t>
  </si>
  <si>
    <t>GPIO-A</t>
  </si>
  <si>
    <t>SPDIF_IN</t>
  </si>
  <si>
    <t>SPDIF_OUT</t>
  </si>
  <si>
    <t>GPIO-H</t>
  </si>
  <si>
    <t>GPIO-G</t>
  </si>
  <si>
    <t>Not connected</t>
  </si>
  <si>
    <t>Fixed pin function, no alternative functions exists</t>
  </si>
  <si>
    <t>ONOFF</t>
  </si>
  <si>
    <t>USB1_DN</t>
  </si>
  <si>
    <t>USB1_DP</t>
  </si>
  <si>
    <t>USB1_ID</t>
  </si>
  <si>
    <t>USB1_VBUS</t>
  </si>
  <si>
    <t>SW3</t>
  </si>
  <si>
    <t>connected to Eth-Phy</t>
  </si>
  <si>
    <t>GPIO-J</t>
  </si>
  <si>
    <t>Note: Signal as 2.2Kohm pullup resistor to 3.3V</t>
  </si>
  <si>
    <t>= Do not change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</si>
  <si>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Can be 3.3V or 1.8V logic (depending on GPIO1_IO4 = USDHC2_VSELECT)</t>
    </r>
  </si>
  <si>
    <t>POR_B</t>
  </si>
  <si>
    <t>uCOM pin name</t>
  </si>
  <si>
    <t>uCOM connector and pin number</t>
  </si>
  <si>
    <t>SPDIF_RX</t>
  </si>
  <si>
    <t>SPDIF_TX</t>
  </si>
  <si>
    <t>GPIO5</t>
  </si>
  <si>
    <t>SAI1_RXD7</t>
  </si>
  <si>
    <t>SAI1_RXD6</t>
  </si>
  <si>
    <t>SAI1_RXD5</t>
  </si>
  <si>
    <t>SAI1_RXD4</t>
  </si>
  <si>
    <t>SAI1_RXD3</t>
  </si>
  <si>
    <t>SAI1_RXD2</t>
  </si>
  <si>
    <t>SAI1_RXD1</t>
  </si>
  <si>
    <t>SAI1_RXD0</t>
  </si>
  <si>
    <t>SAI1_RXC</t>
  </si>
  <si>
    <t>SAI1_RXFS</t>
  </si>
  <si>
    <t>SAI1_TXD7</t>
  </si>
  <si>
    <t>SAI1_TXD6</t>
  </si>
  <si>
    <t>SAI1_TXD5</t>
  </si>
  <si>
    <t>SAI1_TXD4</t>
  </si>
  <si>
    <t>SAI1_TXD3</t>
  </si>
  <si>
    <t>SAI1_TXD2</t>
  </si>
  <si>
    <t>SAI1_TXD1</t>
  </si>
  <si>
    <t>SAI1_TXD0</t>
  </si>
  <si>
    <t>GPIO9</t>
  </si>
  <si>
    <t>SAI1_TXFS</t>
  </si>
  <si>
    <t>SAI1_TXC</t>
  </si>
  <si>
    <t>DSI_DN1</t>
  </si>
  <si>
    <t>DSI_DP1</t>
  </si>
  <si>
    <t>DSI_DN0</t>
  </si>
  <si>
    <t>DSI_DP0</t>
  </si>
  <si>
    <t>DSI_CKN</t>
  </si>
  <si>
    <t>DSI_CKP</t>
  </si>
  <si>
    <t>GPIO7</t>
  </si>
  <si>
    <t>GPIO6</t>
  </si>
  <si>
    <t>CSI_DN3</t>
  </si>
  <si>
    <t>CSI_DP3</t>
  </si>
  <si>
    <t>CSI_DN2</t>
  </si>
  <si>
    <t>CSI_DP2</t>
  </si>
  <si>
    <t>CSI_DN1</t>
  </si>
  <si>
    <t>CSI_DP1</t>
  </si>
  <si>
    <t>CSI_DN0</t>
  </si>
  <si>
    <t>CSI_DP0</t>
  </si>
  <si>
    <t>CSI_CKN</t>
  </si>
  <si>
    <t>CSI_CKP</t>
  </si>
  <si>
    <t>PCIE_CLKP</t>
  </si>
  <si>
    <t>PCIE_CLKN</t>
  </si>
  <si>
    <t>PCIE_TXP</t>
  </si>
  <si>
    <t>PCIE_TXN</t>
  </si>
  <si>
    <t>PCIE_RXN</t>
  </si>
  <si>
    <t>PCIE_RXP</t>
  </si>
  <si>
    <t>GPIO4</t>
  </si>
  <si>
    <t>SPDIF_EXT_CLK</t>
  </si>
  <si>
    <t>UART1_RXD</t>
  </si>
  <si>
    <t>UART1_TXD</t>
  </si>
  <si>
    <t>UART2_RXD</t>
  </si>
  <si>
    <t>UART3_RXD</t>
  </si>
  <si>
    <t>UART3_TXD</t>
  </si>
  <si>
    <t>UART4_RXD</t>
  </si>
  <si>
    <t>UART4_TXD</t>
  </si>
  <si>
    <t>SD2_NRST</t>
  </si>
  <si>
    <t>GPIO13</t>
  </si>
  <si>
    <t>GPIO12</t>
  </si>
  <si>
    <t>GND</t>
  </si>
  <si>
    <t>NVCC_SD2</t>
  </si>
  <si>
    <t>GPIO14</t>
  </si>
  <si>
    <t>GPIO15</t>
  </si>
  <si>
    <t>ETH_LED_10_100</t>
  </si>
  <si>
    <t>ETH_LED_1000</t>
  </si>
  <si>
    <t>ETH_LED_ACT</t>
  </si>
  <si>
    <t>ETH_TRXP1</t>
  </si>
  <si>
    <t>ETH_TRXN1</t>
  </si>
  <si>
    <t>ETH_TRXP0</t>
  </si>
  <si>
    <t>ETH_TRXN0</t>
  </si>
  <si>
    <t>ETH_TRXN3</t>
  </si>
  <si>
    <t>ETH_TRXP3</t>
  </si>
  <si>
    <t>ETH_TRXN2</t>
  </si>
  <si>
    <t>ETH_TRXP2</t>
  </si>
  <si>
    <t>NVCC_1V8</t>
  </si>
  <si>
    <t>DSI_DN3</t>
  </si>
  <si>
    <t>DSI_DP3</t>
  </si>
  <si>
    <t>DSI_DN2</t>
  </si>
  <si>
    <t>DSI_DP2</t>
  </si>
  <si>
    <t>GPIO0</t>
  </si>
  <si>
    <t>GPIO1</t>
  </si>
  <si>
    <t>GPIO8</t>
  </si>
  <si>
    <t>I2C-C_SCL</t>
  </si>
  <si>
    <t>I2C-C_SDA</t>
  </si>
  <si>
    <t>I2C-D_SCL</t>
  </si>
  <si>
    <t>I2C-D_SDA</t>
  </si>
  <si>
    <t>NVCC_JTAG</t>
  </si>
  <si>
    <t>PWRON_B</t>
  </si>
  <si>
    <t>BOOT_MODE0</t>
  </si>
  <si>
    <t>BOOT_MODE1</t>
  </si>
  <si>
    <t>TEST_MODE</t>
  </si>
  <si>
    <t>PERI_PWR_EN</t>
  </si>
  <si>
    <t>JTAG_TCK</t>
  </si>
  <si>
    <t>JTAG_TMS</t>
  </si>
  <si>
    <t>JTAG_TDI</t>
  </si>
  <si>
    <t>JTAG_TDO</t>
  </si>
  <si>
    <t>JTAG_TRST</t>
  </si>
  <si>
    <t>JTAG_MOD</t>
  </si>
  <si>
    <t>BOOT_CTRL</t>
  </si>
  <si>
    <t>ISP_ENABLE</t>
  </si>
  <si>
    <t>NVCC_SD1 (opt)</t>
  </si>
  <si>
    <t>SD1_CLK</t>
  </si>
  <si>
    <t>SD1_CMD</t>
  </si>
  <si>
    <t>SD1_DATA0</t>
  </si>
  <si>
    <t>SD1_DATA1</t>
  </si>
  <si>
    <t>SD1_DATA2</t>
  </si>
  <si>
    <t>SD1_DATA3</t>
  </si>
  <si>
    <t>SD1_DATA4</t>
  </si>
  <si>
    <t>SD1_DATA5</t>
  </si>
  <si>
    <t>SD1_DATA6</t>
  </si>
  <si>
    <t>SD1_DATA7</t>
  </si>
  <si>
    <t>SD1_NRST</t>
  </si>
  <si>
    <t>SD1_STROBE</t>
  </si>
  <si>
    <t>SAI2_TXFS</t>
  </si>
  <si>
    <t>SAI2_TXC</t>
  </si>
  <si>
    <t>SAI2_RXFS</t>
  </si>
  <si>
    <t>SAI2_RXC</t>
  </si>
  <si>
    <t>NVCC_SNVS_1V8</t>
  </si>
  <si>
    <t>VIN_VBAT</t>
  </si>
  <si>
    <t>VBAT_RTC</t>
  </si>
  <si>
    <t>NVCC_3V3</t>
  </si>
  <si>
    <t>NVCC_RF (opt)</t>
  </si>
  <si>
    <t>BAT_TEMP</t>
  </si>
  <si>
    <t>VAT_CURRP</t>
  </si>
  <si>
    <t>VAT_CURRN</t>
  </si>
  <si>
    <t>PSU_5V</t>
  </si>
  <si>
    <t>VBUS_USB</t>
  </si>
  <si>
    <t>Board specific</t>
  </si>
  <si>
    <t>GPIO4 (SD2_VSEL)</t>
  </si>
  <si>
    <t>PMIC: 32.768kHz</t>
  </si>
  <si>
    <t>UXRT-A_TXD</t>
  </si>
  <si>
    <t>SD-A_WP</t>
  </si>
  <si>
    <t>SD-A_NCD</t>
  </si>
  <si>
    <t>SD-A_NRST</t>
  </si>
  <si>
    <t>USB-A_OC</t>
  </si>
  <si>
    <t>USB-A_PWR</t>
  </si>
  <si>
    <t>USB-A_VBUS</t>
  </si>
  <si>
    <t>USB-A_DN</t>
  </si>
  <si>
    <t>USB-A_DP</t>
  </si>
  <si>
    <t>USB-A_ID</t>
  </si>
  <si>
    <t>USB-B_OC</t>
  </si>
  <si>
    <t>USB-B_PWR</t>
  </si>
  <si>
    <t>USB-B_VBUS</t>
  </si>
  <si>
    <t>USB-B_DN</t>
  </si>
  <si>
    <t>USB-B_DP</t>
  </si>
  <si>
    <t>USB-B_ID</t>
  </si>
  <si>
    <t>PMIC: 1.8V</t>
  </si>
  <si>
    <t>RESET_IN</t>
  </si>
  <si>
    <t>PMIC: PWRON_B</t>
  </si>
  <si>
    <t>PMIC: 1V8</t>
  </si>
  <si>
    <t>PMIC: 3.3V</t>
  </si>
  <si>
    <t>GPIO-K</t>
  </si>
  <si>
    <t>GPIO-L</t>
  </si>
  <si>
    <t>GPIO-M</t>
  </si>
  <si>
    <t>SD-A_CLK</t>
  </si>
  <si>
    <t>SD-A_CMD</t>
  </si>
  <si>
    <t>SD-A_DATA0</t>
  </si>
  <si>
    <t>SD-A_DATA1</t>
  </si>
  <si>
    <t>SD-A_DATA2</t>
  </si>
  <si>
    <t>SD-A_DATA3</t>
  </si>
  <si>
    <t>PCIE_CLKREQ_B</t>
  </si>
  <si>
    <t>SD-B_CLK</t>
  </si>
  <si>
    <t>SD-B_CMD</t>
  </si>
  <si>
    <t>SD-B_DATA0</t>
  </si>
  <si>
    <t>SD-B_DATA1</t>
  </si>
  <si>
    <t>SD-B_DATA2</t>
  </si>
  <si>
    <t>SD-B_DATA3</t>
  </si>
  <si>
    <t>SD-B_DATA4</t>
  </si>
  <si>
    <t>SD-B_DATA5</t>
  </si>
  <si>
    <t>SD-B_DATA6</t>
  </si>
  <si>
    <t>SD-B_DATA7</t>
  </si>
  <si>
    <t>SD-B_NRST</t>
  </si>
  <si>
    <t>SD-B_STROBE</t>
  </si>
  <si>
    <t>SAI_TXFS</t>
  </si>
  <si>
    <t>SAI_TXD</t>
  </si>
  <si>
    <t>SAI_TXC</t>
  </si>
  <si>
    <t>SAI_RXD</t>
  </si>
  <si>
    <t>SAI_RXFS</t>
  </si>
  <si>
    <t>SAI_RXC</t>
  </si>
  <si>
    <t>SAI_MCLK</t>
  </si>
  <si>
    <t>NAND_ALE</t>
  </si>
  <si>
    <t>NAND_CE0_B</t>
  </si>
  <si>
    <t>NAND_DATA00</t>
  </si>
  <si>
    <t>NAND_DATA01</t>
  </si>
  <si>
    <t>NAND_DATA02</t>
  </si>
  <si>
    <t>NAND_DATA03</t>
  </si>
  <si>
    <t>SAI2_RXD0</t>
  </si>
  <si>
    <t>SAI2_TXD0</t>
  </si>
  <si>
    <t>SPDIF1_OUT</t>
  </si>
  <si>
    <t>SPDIF1_IN</t>
  </si>
  <si>
    <t>SPDIF1_EXT_CLK</t>
  </si>
  <si>
    <t>SAI3_TX_SYNC</t>
  </si>
  <si>
    <t>SAI5_RX_SYNC</t>
  </si>
  <si>
    <t>SAI3_TX_BCLK</t>
  </si>
  <si>
    <t>SAI5_RX_BCLK</t>
  </si>
  <si>
    <t>SAI3_TX_DATA0</t>
  </si>
  <si>
    <t>SAI5_RX_DATA0</t>
  </si>
  <si>
    <t>SAI3_RX_SYNC</t>
  </si>
  <si>
    <t>SAI5_RX_DATA1</t>
  </si>
  <si>
    <t>SAI3_RX_BCLK</t>
  </si>
  <si>
    <t>SAI5_RX_DATA2</t>
  </si>
  <si>
    <t>SAI3_RX_DATA0</t>
  </si>
  <si>
    <t>SAI5_RX_DATA3</t>
  </si>
  <si>
    <t>UART1_RX</t>
  </si>
  <si>
    <t>GPIO1_IO0</t>
  </si>
  <si>
    <t>UART1_TX</t>
  </si>
  <si>
    <t>GPIO1_IO1</t>
  </si>
  <si>
    <t>UART2_RX</t>
  </si>
  <si>
    <t>GPIO1_IO5</t>
  </si>
  <si>
    <t>UART2_TX</t>
  </si>
  <si>
    <t>GPIO1_IO6</t>
  </si>
  <si>
    <t>UART3_RX</t>
  </si>
  <si>
    <t>GPIO1_IO7</t>
  </si>
  <si>
    <t>UART3_TX</t>
  </si>
  <si>
    <t>GPIO1_IO8</t>
  </si>
  <si>
    <t>UART4_RX</t>
  </si>
  <si>
    <t>GPIO1_IO9</t>
  </si>
  <si>
    <t>UART4_TX</t>
  </si>
  <si>
    <t>GPIO1_IO4</t>
  </si>
  <si>
    <t>USDHC2_CLK</t>
  </si>
  <si>
    <t>USDHC2_CMD</t>
  </si>
  <si>
    <t>USDHC2_DATA0</t>
  </si>
  <si>
    <t>USDHC2_DATA1</t>
  </si>
  <si>
    <t>USDHC2_DATA2</t>
  </si>
  <si>
    <t>USDHC2_DATA3</t>
  </si>
  <si>
    <t>USDHC2_WP</t>
  </si>
  <si>
    <t>USDHC2_CD_B</t>
  </si>
  <si>
    <t>USDHC2_RESET_B</t>
  </si>
  <si>
    <t>GPIO1_IO13</t>
  </si>
  <si>
    <t>GPIO1_IO12</t>
  </si>
  <si>
    <t>GPIO1_IO14</t>
  </si>
  <si>
    <t>GPIO1_IO15</t>
  </si>
  <si>
    <t>USDHC1_CLK</t>
  </si>
  <si>
    <t>USDHC1_CMD</t>
  </si>
  <si>
    <t>USDHC1_DATA0</t>
  </si>
  <si>
    <t>USDHC1_DATA1</t>
  </si>
  <si>
    <t>USDHC1_DATA2</t>
  </si>
  <si>
    <t>USDHC1_DATA3</t>
  </si>
  <si>
    <t>USDHC1_DATA4</t>
  </si>
  <si>
    <t>USDHC1_DATA5</t>
  </si>
  <si>
    <t>USDHC1_DATA6</t>
  </si>
  <si>
    <t>USDHC1_DATA7</t>
  </si>
  <si>
    <t>USDHC1_RESET_B</t>
  </si>
  <si>
    <t>USDHC1_STROBE</t>
  </si>
  <si>
    <t>SAI2_TX_SYNC</t>
  </si>
  <si>
    <t>SAI2_TX_DATA0</t>
  </si>
  <si>
    <t>SAI2_TX_BCLK</t>
  </si>
  <si>
    <t>SAI2_RX_DATA0</t>
  </si>
  <si>
    <t>SAI2_RX_SYNC</t>
  </si>
  <si>
    <t>SAI2_RX_BCLK</t>
  </si>
  <si>
    <t>RAWNAND_CE0_B</t>
  </si>
  <si>
    <t>RAWNAND_ALE</t>
  </si>
  <si>
    <t>RAWNAND_DATA00</t>
  </si>
  <si>
    <t>RAWNAND_DATA01</t>
  </si>
  <si>
    <t>RAWNAND_DATA02</t>
  </si>
  <si>
    <t>RAWNAND_DATA03</t>
  </si>
  <si>
    <t>PWM2_OUT</t>
  </si>
  <si>
    <t>GPIO5_IO20</t>
  </si>
  <si>
    <t>GPIO3_IO9</t>
  </si>
  <si>
    <t>GPIO5_IO3</t>
  </si>
  <si>
    <t>GPIO5_IO4</t>
  </si>
  <si>
    <t>GPIO5_IO5</t>
  </si>
  <si>
    <t>GPIO5_IO2</t>
  </si>
  <si>
    <t>GPIO3_IO25</t>
  </si>
  <si>
    <t>GPIO4_IO31</t>
  </si>
  <si>
    <t>GPIO3_IO19</t>
  </si>
  <si>
    <t>GPIO5_IO0</t>
  </si>
  <si>
    <t>GPIO3_IO20</t>
  </si>
  <si>
    <t>GPIO5_IO1</t>
  </si>
  <si>
    <t>GPIO3_IO21</t>
  </si>
  <si>
    <t>GPIO4_IO28</t>
  </si>
  <si>
    <t>GPIO3_IO22</t>
  </si>
  <si>
    <t>GPIO4_IO29</t>
  </si>
  <si>
    <t>GPIO3_IO23</t>
  </si>
  <si>
    <t>GPIO4_IO30</t>
  </si>
  <si>
    <t>GPIO3_IO24</t>
  </si>
  <si>
    <t>GPIO5_IO22</t>
  </si>
  <si>
    <t>REF_CLK_32K</t>
  </si>
  <si>
    <t>GPIO5_IO23</t>
  </si>
  <si>
    <t>REF_CLK_24M</t>
  </si>
  <si>
    <t>GPIO5_IO24</t>
  </si>
  <si>
    <t>GPIO5_IO25</t>
  </si>
  <si>
    <t>GPIO5_IO26</t>
  </si>
  <si>
    <t>USDHC1_CD_B</t>
  </si>
  <si>
    <t>USDHC1_WP</t>
  </si>
  <si>
    <t>GPIO5_IO27</t>
  </si>
  <si>
    <t>GPIO5_IO28</t>
  </si>
  <si>
    <t>SDMA2_EXT_EVENT0</t>
  </si>
  <si>
    <t>GPIO5_IO29</t>
  </si>
  <si>
    <t>SDMA1_EXT_EVENT1</t>
  </si>
  <si>
    <t>GPIO2_IO13</t>
  </si>
  <si>
    <t>GPIO2_IO14</t>
  </si>
  <si>
    <t>GPIO2_IO15</t>
  </si>
  <si>
    <t>GPIO5_IO6</t>
  </si>
  <si>
    <t>GPIO2_IO16</t>
  </si>
  <si>
    <t>GPIO5_IO8</t>
  </si>
  <si>
    <t>GPIO2_IO17</t>
  </si>
  <si>
    <t>GPIO5_IO7</t>
  </si>
  <si>
    <t>GPIO2_IO18</t>
  </si>
  <si>
    <t>GPIO5_IO9</t>
  </si>
  <si>
    <t>GPIO2_IO20</t>
  </si>
  <si>
    <t>GPIO5_IO10</t>
  </si>
  <si>
    <t>GPIO2_IO12</t>
  </si>
  <si>
    <t>GPIO5_IO12</t>
  </si>
  <si>
    <t>GPIO2_IO19</t>
  </si>
  <si>
    <t>GPIO5_IO11</t>
  </si>
  <si>
    <t>GPIO5_IO13</t>
  </si>
  <si>
    <t>SDMA2_EXT_EVENT1</t>
  </si>
  <si>
    <t>GPIO5_IO14</t>
  </si>
  <si>
    <t>GPIO5_IO15</t>
  </si>
  <si>
    <t>GPIO5_IO16</t>
  </si>
  <si>
    <t>GPIO5_IO17</t>
  </si>
  <si>
    <t>GPIO5_IO18</t>
  </si>
  <si>
    <t>PWM3_OUT</t>
  </si>
  <si>
    <t>GPIO5_IO19</t>
  </si>
  <si>
    <t>PWM4_OUT</t>
  </si>
  <si>
    <t>GPIO5_IO21</t>
  </si>
  <si>
    <t>GPIO2_IO0</t>
  </si>
  <si>
    <t>GPIO2_IO1</t>
  </si>
  <si>
    <t>GPIO2_IO2</t>
  </si>
  <si>
    <t>GPIO2_IO3</t>
  </si>
  <si>
    <t>GPIO2_IO4</t>
  </si>
  <si>
    <t>GPIO2_IO5</t>
  </si>
  <si>
    <t>GPIO2_IO6</t>
  </si>
  <si>
    <t>GPIO2_IO7</t>
  </si>
  <si>
    <t>GPIO2_IO8</t>
  </si>
  <si>
    <t>GPIO2_IO9</t>
  </si>
  <si>
    <t>GPIO2_IO10</t>
  </si>
  <si>
    <t>GPIO2_IO11</t>
  </si>
  <si>
    <t>GPIO4_IO24</t>
  </si>
  <si>
    <t>GPIO3_IO1</t>
  </si>
  <si>
    <t>GPIO4_IO26</t>
  </si>
  <si>
    <t>GPIO3_IO0</t>
  </si>
  <si>
    <t>GPIO4_IO25</t>
  </si>
  <si>
    <t>GPIO4_IO23</t>
  </si>
  <si>
    <t>GPIO3_IO6</t>
  </si>
  <si>
    <t>GPIO4_IO21</t>
  </si>
  <si>
    <t>GPIO3_IO7</t>
  </si>
  <si>
    <t>GPIO4_IO22</t>
  </si>
  <si>
    <t>GPIO3_IO8</t>
  </si>
  <si>
    <t>GPIO4_IO27</t>
  </si>
  <si>
    <t>UART1_CTS_B</t>
  </si>
  <si>
    <t>UART1_RTS_B</t>
  </si>
  <si>
    <t>SAI2_RX_DATA1</t>
  </si>
  <si>
    <t>SAI2_TX_DATA1</t>
  </si>
  <si>
    <t>SAI5_TX_DATA1</t>
  </si>
  <si>
    <t>USDHC3_CD_B</t>
  </si>
  <si>
    <t>USDHC3_WP</t>
  </si>
  <si>
    <t>QSPI_A_SS0_B</t>
  </si>
  <si>
    <t>SAI5_TX_DATA3</t>
  </si>
  <si>
    <t>QSPI_A_SCLK</t>
  </si>
  <si>
    <t>SAI5_TX_DATA2</t>
  </si>
  <si>
    <t>SAI5_TX_DATA0</t>
  </si>
  <si>
    <t>QSPI_A_DATA0</t>
  </si>
  <si>
    <t>SAI5_TX_SYNC</t>
  </si>
  <si>
    <t>QSPI_A_DATA1</t>
  </si>
  <si>
    <t>SAI5_TX_BCLK</t>
  </si>
  <si>
    <t>QSPI_A_DATA2</t>
  </si>
  <si>
    <t>QSPI_A_DATA3</t>
  </si>
  <si>
    <t>CLKO1</t>
  </si>
  <si>
    <t>CLKO2</t>
  </si>
  <si>
    <t>GPT2_CLK</t>
  </si>
  <si>
    <t>GPT3_CLK</t>
  </si>
  <si>
    <t>PWM1_OUT</t>
  </si>
  <si>
    <t>UART3_CTS_B</t>
  </si>
  <si>
    <t>UART3_RTS_B</t>
  </si>
  <si>
    <t>UART4_CTS_B</t>
  </si>
  <si>
    <t>USB1_OTG_OC</t>
  </si>
  <si>
    <t>UART4_RTS_B</t>
  </si>
  <si>
    <t>USB1_OTG_PWR</t>
  </si>
  <si>
    <t>ENET1_MDC</t>
  </si>
  <si>
    <t>ENET1_MDIO</t>
  </si>
  <si>
    <t>ENET1_1588_EVENT1_IN</t>
  </si>
  <si>
    <t>ENET1_1588_EVENT1_OUT</t>
  </si>
  <si>
    <t>USDHC2_VSELECT</t>
  </si>
  <si>
    <t>PDM_CLK</t>
  </si>
  <si>
    <t>GPT1_CAPTURE2</t>
  </si>
  <si>
    <t>GPT1_COMPARE2</t>
  </si>
  <si>
    <t>GPT1_COMPARE3</t>
  </si>
  <si>
    <t>GPT1_CAPTURE1</t>
  </si>
  <si>
    <t>GPT1_CLK</t>
  </si>
  <si>
    <t>GPT1_COMPARE1</t>
  </si>
  <si>
    <t>ECSPI3_SCLK</t>
  </si>
  <si>
    <t>ENET_PHY_REF_CLK_ROOT</t>
  </si>
  <si>
    <t>ECSPI3_MOSI</t>
  </si>
  <si>
    <t>ECSPI3_MISO</t>
  </si>
  <si>
    <t>M4_NMI</t>
  </si>
  <si>
    <t>ECSPI3_SS0</t>
  </si>
  <si>
    <t>ENET1_1588_EVENT0_IN</t>
  </si>
  <si>
    <t>UART2_CTS_B</t>
  </si>
  <si>
    <t>ENET1_1588_EVENT0_OUT</t>
  </si>
  <si>
    <t>UART2_RTS_B</t>
  </si>
  <si>
    <t>USDHC3_RESET_B</t>
  </si>
  <si>
    <t>USDHC3_VSELECT</t>
  </si>
  <si>
    <t>PDM_BIT_STREAM0</t>
  </si>
  <si>
    <t>PDM_BIT_STREAM1</t>
  </si>
  <si>
    <t>PDM_BIT_STREAM2</t>
  </si>
  <si>
    <t>PDM_BIT_STREAM3</t>
  </si>
  <si>
    <t>SAI3_TX_DATA1</t>
  </si>
  <si>
    <t>SAI3_RX_DATA1</t>
  </si>
  <si>
    <t>CORESIGHT_TRACE_CTL</t>
  </si>
  <si>
    <t>CORESIGHT_EVENTI</t>
  </si>
  <si>
    <t>PMIC: LDO1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</si>
  <si>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I2C1_SCL because internally used on the uCOM board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</si>
  <si>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I2C1_SDA because internally used on the uCOM board</t>
    </r>
  </si>
  <si>
    <t>Note: Signal as no on-board pullup resistor. External resistor required for I2C functionality.</t>
  </si>
  <si>
    <t>PMIC: Powers RTC</t>
  </si>
  <si>
    <t>CCM_PMIC_READY</t>
  </si>
  <si>
    <t>CCM_EXT_CLK1</t>
  </si>
  <si>
    <t>CCM_EXT_CLK2</t>
  </si>
  <si>
    <t>CCM_EXT_CLK3</t>
  </si>
  <si>
    <t>CCM_EXT_CLK4</t>
  </si>
  <si>
    <t>CCM_OUT2</t>
  </si>
  <si>
    <t>CCM_OUT1</t>
  </si>
  <si>
    <t>Embedded Artists AB</t>
  </si>
  <si>
    <t>Revision</t>
  </si>
  <si>
    <t>Date</t>
  </si>
  <si>
    <t>Changes</t>
  </si>
  <si>
    <t>Original</t>
  </si>
  <si>
    <t>PA1</t>
  </si>
  <si>
    <t>UART2_TXD</t>
  </si>
  <si>
    <t>JA pin 001</t>
  </si>
  <si>
    <t>JA pin 002</t>
  </si>
  <si>
    <t>JA pin 003</t>
  </si>
  <si>
    <t>JA pin 004</t>
  </si>
  <si>
    <t>JA pin 005</t>
  </si>
  <si>
    <t>JA pin 006</t>
  </si>
  <si>
    <t>JA pin 007</t>
  </si>
  <si>
    <t>JA pin 008</t>
  </si>
  <si>
    <t>JA pin 009</t>
  </si>
  <si>
    <t>JA pin 010</t>
  </si>
  <si>
    <t>JA pin 011</t>
  </si>
  <si>
    <t>JA pin 012</t>
  </si>
  <si>
    <t>JA pin 013</t>
  </si>
  <si>
    <t>JA pin 014</t>
  </si>
  <si>
    <t>JA pin 015</t>
  </si>
  <si>
    <t>JA pin 016</t>
  </si>
  <si>
    <t>JA pin 017</t>
  </si>
  <si>
    <t>JA pin 018</t>
  </si>
  <si>
    <t>JA pin 019</t>
  </si>
  <si>
    <t>JA pin 020</t>
  </si>
  <si>
    <t>JA pin 021</t>
  </si>
  <si>
    <t>JA pin 022</t>
  </si>
  <si>
    <t>JA pin 023</t>
  </si>
  <si>
    <t>JA pin 024</t>
  </si>
  <si>
    <t>JA pin 025</t>
  </si>
  <si>
    <t>JA pin 026</t>
  </si>
  <si>
    <t>JA pin 027</t>
  </si>
  <si>
    <t>JA pin 028</t>
  </si>
  <si>
    <t>JA pin 029</t>
  </si>
  <si>
    <t>JA pin 030</t>
  </si>
  <si>
    <t>JA pin 031</t>
  </si>
  <si>
    <t>JA pin 032</t>
  </si>
  <si>
    <t>JA pin 033</t>
  </si>
  <si>
    <t>JA pin 034</t>
  </si>
  <si>
    <t>JA pin 035</t>
  </si>
  <si>
    <t>JA pin 036</t>
  </si>
  <si>
    <t>JA pin 037</t>
  </si>
  <si>
    <t>JA pin 038</t>
  </si>
  <si>
    <t>JA pin 039</t>
  </si>
  <si>
    <t>JA pin 040</t>
  </si>
  <si>
    <t>JA pin 041</t>
  </si>
  <si>
    <t>JA pin 042</t>
  </si>
  <si>
    <t>JA pin 043</t>
  </si>
  <si>
    <t>JA pin 044</t>
  </si>
  <si>
    <t>JA pin 045</t>
  </si>
  <si>
    <t>JA pin 046</t>
  </si>
  <si>
    <t>JA pin 047</t>
  </si>
  <si>
    <t>JA pin 048</t>
  </si>
  <si>
    <t>JA pin 049</t>
  </si>
  <si>
    <t>JA pin 050</t>
  </si>
  <si>
    <t>JA pin 051</t>
  </si>
  <si>
    <t>JA pin 052</t>
  </si>
  <si>
    <t>JA pin 053</t>
  </si>
  <si>
    <t>JA pin 054</t>
  </si>
  <si>
    <t>JA pin 055</t>
  </si>
  <si>
    <t>JA pin 056</t>
  </si>
  <si>
    <t>JA pin 057</t>
  </si>
  <si>
    <t>JA pin 058</t>
  </si>
  <si>
    <t>JA pin 059</t>
  </si>
  <si>
    <t>JA pin 060</t>
  </si>
  <si>
    <t>JA pin 061</t>
  </si>
  <si>
    <t>JA pin 062</t>
  </si>
  <si>
    <t>JA pin 063</t>
  </si>
  <si>
    <t>JA pin 064</t>
  </si>
  <si>
    <t>JA pin 065</t>
  </si>
  <si>
    <t>JA pin 066</t>
  </si>
  <si>
    <t>JA pin 067</t>
  </si>
  <si>
    <t>JA pin 068</t>
  </si>
  <si>
    <t>JA pin 069</t>
  </si>
  <si>
    <t>JA pin 070</t>
  </si>
  <si>
    <t>JA pin 071</t>
  </si>
  <si>
    <t>JA pin 072</t>
  </si>
  <si>
    <t>JA pin 073</t>
  </si>
  <si>
    <t>JA pin 074</t>
  </si>
  <si>
    <t>JA pin 075</t>
  </si>
  <si>
    <t>JA pin 076</t>
  </si>
  <si>
    <t>JA pin 077</t>
  </si>
  <si>
    <t>JA pin 078</t>
  </si>
  <si>
    <t>JA pin 079</t>
  </si>
  <si>
    <t>JA pin 080</t>
  </si>
  <si>
    <t>JA pin 081</t>
  </si>
  <si>
    <t>JA pin 082</t>
  </si>
  <si>
    <t>JA pin 083</t>
  </si>
  <si>
    <t>JA pin 084</t>
  </si>
  <si>
    <t>JA pin 085</t>
  </si>
  <si>
    <t>JA pin 086</t>
  </si>
  <si>
    <t>JA pin 087</t>
  </si>
  <si>
    <t>JA pin 088</t>
  </si>
  <si>
    <t>JA pin 089</t>
  </si>
  <si>
    <t>JA pin 090</t>
  </si>
  <si>
    <t>JA pin 091</t>
  </si>
  <si>
    <t>JA pin 092</t>
  </si>
  <si>
    <t>JA pin 093</t>
  </si>
  <si>
    <t>JA pin 094</t>
  </si>
  <si>
    <t>JA pin 095</t>
  </si>
  <si>
    <t>JA pin 096</t>
  </si>
  <si>
    <t>JA pin 097</t>
  </si>
  <si>
    <t>JA pin 098</t>
  </si>
  <si>
    <t>JA pin 099</t>
  </si>
  <si>
    <t>JA pin 100</t>
  </si>
  <si>
    <t>Note: signal also available on JA pin 74. GPIO1_IO4 is connected to SD2_VSEL.</t>
  </si>
  <si>
    <t>Note: signal also available on JB pin 22 (GPIO-L). GPIO1_IO4 is connected to SD2_VSEL.</t>
  </si>
  <si>
    <t>JB pin 001</t>
  </si>
  <si>
    <t>JB pin 002</t>
  </si>
  <si>
    <t>JB pin 003</t>
  </si>
  <si>
    <t>JB pin 004</t>
  </si>
  <si>
    <t>JB pin 005</t>
  </si>
  <si>
    <t>JB pin 006</t>
  </si>
  <si>
    <t>JB pin 007</t>
  </si>
  <si>
    <t>JB pin 008</t>
  </si>
  <si>
    <t>JB pin 009</t>
  </si>
  <si>
    <t>JB pin 010</t>
  </si>
  <si>
    <t>JB pin 011</t>
  </si>
  <si>
    <t>JB pin 012</t>
  </si>
  <si>
    <t>JB pin 013</t>
  </si>
  <si>
    <t>JB pin 014</t>
  </si>
  <si>
    <t>JB pin 015</t>
  </si>
  <si>
    <t>JB pin 016</t>
  </si>
  <si>
    <t>JB pin 017</t>
  </si>
  <si>
    <t>JB pin 018</t>
  </si>
  <si>
    <t>JB pin 019</t>
  </si>
  <si>
    <t>JB pin 020</t>
  </si>
  <si>
    <t>JB pin 021</t>
  </si>
  <si>
    <t>JB pin 022</t>
  </si>
  <si>
    <t>JB pin 023</t>
  </si>
  <si>
    <t>JB pin 024</t>
  </si>
  <si>
    <t>JB pin 025</t>
  </si>
  <si>
    <t>JB pin 026</t>
  </si>
  <si>
    <t>JB pin 027</t>
  </si>
  <si>
    <t>JB pin 028</t>
  </si>
  <si>
    <t>JB pin 029</t>
  </si>
  <si>
    <t>JB pin 030</t>
  </si>
  <si>
    <t>JB pin 031</t>
  </si>
  <si>
    <t>JB pin 032</t>
  </si>
  <si>
    <t>JB pin 033</t>
  </si>
  <si>
    <t>JB pin 034</t>
  </si>
  <si>
    <t>JB pin 035</t>
  </si>
  <si>
    <t>JB pin 036</t>
  </si>
  <si>
    <t>JB pin 037</t>
  </si>
  <si>
    <t>JB pin 038</t>
  </si>
  <si>
    <t>JB pin 039</t>
  </si>
  <si>
    <t>JB pin 040</t>
  </si>
  <si>
    <t>JB pin 041</t>
  </si>
  <si>
    <t>JB pin 042</t>
  </si>
  <si>
    <t>JB pin 043</t>
  </si>
  <si>
    <t>JB pin 044</t>
  </si>
  <si>
    <t>JB pin 045</t>
  </si>
  <si>
    <t>JB pin 046</t>
  </si>
  <si>
    <t>JB pin 047</t>
  </si>
  <si>
    <t>JB pin 048</t>
  </si>
  <si>
    <t>JB pin 049</t>
  </si>
  <si>
    <t>JB pin 050</t>
  </si>
  <si>
    <t>JB pin 051</t>
  </si>
  <si>
    <t>JB pin 052</t>
  </si>
  <si>
    <t>JB pin 053</t>
  </si>
  <si>
    <t>JB pin 054</t>
  </si>
  <si>
    <t>JB pin 055</t>
  </si>
  <si>
    <t>JB pin 056</t>
  </si>
  <si>
    <t>JB pin 057</t>
  </si>
  <si>
    <t>JB pin 058</t>
  </si>
  <si>
    <t>JB pin 059</t>
  </si>
  <si>
    <t>JB pin 060</t>
  </si>
  <si>
    <t>JB pin 061</t>
  </si>
  <si>
    <t>JB pin 062</t>
  </si>
  <si>
    <t>JB pin 063</t>
  </si>
  <si>
    <t>JB pin 064</t>
  </si>
  <si>
    <t>JB pin 065</t>
  </si>
  <si>
    <t>JB pin 066</t>
  </si>
  <si>
    <t>JB pin 067</t>
  </si>
  <si>
    <t>JB pin 068</t>
  </si>
  <si>
    <t>JB pin 069</t>
  </si>
  <si>
    <t>JB pin 070</t>
  </si>
  <si>
    <t>JB pin 071</t>
  </si>
  <si>
    <t>JB pin 072</t>
  </si>
  <si>
    <t>JB pin 073</t>
  </si>
  <si>
    <t>JB pin 074</t>
  </si>
  <si>
    <t>JB pin 075</t>
  </si>
  <si>
    <t>JB pin 076</t>
  </si>
  <si>
    <t>JB pin 077</t>
  </si>
  <si>
    <t>JB pin 078</t>
  </si>
  <si>
    <t>JB pin 079</t>
  </si>
  <si>
    <t>JB pin 080</t>
  </si>
  <si>
    <t>JB pin 081</t>
  </si>
  <si>
    <t>JB pin 082</t>
  </si>
  <si>
    <t>JB pin 083</t>
  </si>
  <si>
    <t>JB pin 084</t>
  </si>
  <si>
    <t>JB pin 085</t>
  </si>
  <si>
    <t>JB pin 086</t>
  </si>
  <si>
    <t>JB pin 087</t>
  </si>
  <si>
    <t>JB pin 088</t>
  </si>
  <si>
    <t>JB pin 089</t>
  </si>
  <si>
    <t>JB pin 090</t>
  </si>
  <si>
    <t>JB pin 091</t>
  </si>
  <si>
    <t>JB pin 092</t>
  </si>
  <si>
    <t>JB pin 093</t>
  </si>
  <si>
    <t>JB pin 094</t>
  </si>
  <si>
    <t>JB pin 095</t>
  </si>
  <si>
    <t>JB pin 096</t>
  </si>
  <si>
    <t>JB pin 097</t>
  </si>
  <si>
    <t>JB pin 098</t>
  </si>
  <si>
    <t>JB pin 099</t>
  </si>
  <si>
    <t>JB pin 100</t>
  </si>
  <si>
    <t>Note: Signal is also available on JB pin 60.</t>
  </si>
  <si>
    <t>JC pin 001</t>
  </si>
  <si>
    <t>JC pin 002</t>
  </si>
  <si>
    <t>JC pin 003</t>
  </si>
  <si>
    <t>JC pin 004</t>
  </si>
  <si>
    <t>JC pin 005</t>
  </si>
  <si>
    <t>JC pin 006</t>
  </si>
  <si>
    <t>JC pin 007</t>
  </si>
  <si>
    <t>JC pin 008</t>
  </si>
  <si>
    <t>JC pin 009</t>
  </si>
  <si>
    <t>JC pin 010</t>
  </si>
  <si>
    <t>JC pin 011</t>
  </si>
  <si>
    <t>JC pin 012</t>
  </si>
  <si>
    <t>JC pin 013</t>
  </si>
  <si>
    <t>JC pin 014</t>
  </si>
  <si>
    <t>JC pin 015</t>
  </si>
  <si>
    <t>JC pin 016</t>
  </si>
  <si>
    <t>JC pin 017</t>
  </si>
  <si>
    <t>JC pin 018</t>
  </si>
  <si>
    <t>JC pin 019</t>
  </si>
  <si>
    <t>JC pin 020</t>
  </si>
  <si>
    <t>JC pin 021</t>
  </si>
  <si>
    <t>JC pin 022</t>
  </si>
  <si>
    <t>JC pin 023</t>
  </si>
  <si>
    <t>JC pin 024</t>
  </si>
  <si>
    <t>JC pin 025</t>
  </si>
  <si>
    <t>JC pin 026</t>
  </si>
  <si>
    <t>JC pin 027</t>
  </si>
  <si>
    <t>JC pin 028</t>
  </si>
  <si>
    <t>JC pin 029</t>
  </si>
  <si>
    <t>JC pin 030</t>
  </si>
  <si>
    <t>JC pin 031</t>
  </si>
  <si>
    <t>JC pin 032</t>
  </si>
  <si>
    <t>JC pin 033</t>
  </si>
  <si>
    <t>JC pin 034</t>
  </si>
  <si>
    <t>JC pin 035</t>
  </si>
  <si>
    <t>JC pin 036</t>
  </si>
  <si>
    <t>JC pin 037</t>
  </si>
  <si>
    <t>JC pin 038</t>
  </si>
  <si>
    <t>JC pin 039</t>
  </si>
  <si>
    <t>JC pin 040</t>
  </si>
  <si>
    <t>Note: Signal as no on-board pullup resistor. External resistor required for I2C functionality. Signal is also available on JD pin 33.</t>
  </si>
  <si>
    <t>JD pin 001</t>
  </si>
  <si>
    <t>JD pin 002</t>
  </si>
  <si>
    <t>JD pin 003</t>
  </si>
  <si>
    <t>JD pin 004</t>
  </si>
  <si>
    <t>JD pin 005</t>
  </si>
  <si>
    <t>JD pin 006</t>
  </si>
  <si>
    <t>JD pin 007</t>
  </si>
  <si>
    <t>JD pin 008</t>
  </si>
  <si>
    <t>JD pin 009</t>
  </si>
  <si>
    <t>JD pin 010</t>
  </si>
  <si>
    <t>JD pin 011</t>
  </si>
  <si>
    <t>JD pin 012</t>
  </si>
  <si>
    <t>JD pin 013</t>
  </si>
  <si>
    <t>JD pin 014</t>
  </si>
  <si>
    <t>JD pin 015</t>
  </si>
  <si>
    <t>JD pin 016</t>
  </si>
  <si>
    <t>JD pin 017</t>
  </si>
  <si>
    <t>JD pin 018</t>
  </si>
  <si>
    <t>JD pin 019</t>
  </si>
  <si>
    <t>JD pin 020</t>
  </si>
  <si>
    <t>JD pin 021</t>
  </si>
  <si>
    <t>JD pin 022</t>
  </si>
  <si>
    <t>JD pin 023</t>
  </si>
  <si>
    <t>JD pin 024</t>
  </si>
  <si>
    <t>JD pin 025</t>
  </si>
  <si>
    <t>JD pin 026</t>
  </si>
  <si>
    <t>JD pin 027</t>
  </si>
  <si>
    <t>JD pin 028</t>
  </si>
  <si>
    <t>JD pin 029</t>
  </si>
  <si>
    <t>JD pin 030</t>
  </si>
  <si>
    <t>JD pin 031</t>
  </si>
  <si>
    <t>JD pin 032</t>
  </si>
  <si>
    <t>JD pin 033</t>
  </si>
  <si>
    <t>JD pin 034</t>
  </si>
  <si>
    <t>JD pin 035</t>
  </si>
  <si>
    <t>JD pin 036</t>
  </si>
  <si>
    <t>JD pin 037</t>
  </si>
  <si>
    <t>JD pin 038</t>
  </si>
  <si>
    <t>JD pin 039</t>
  </si>
  <si>
    <t>JD pin 040</t>
  </si>
  <si>
    <t>i.MX 8M Nano Ball Name</t>
  </si>
  <si>
    <t>BOOT_MODE2</t>
  </si>
  <si>
    <t>ENET_MDC</t>
  </si>
  <si>
    <t>ENET_MDIO</t>
  </si>
  <si>
    <t>ENET_RGMII_TD1</t>
  </si>
  <si>
    <t>ENET_RGMII_TD0</t>
  </si>
  <si>
    <t>ENET_RGMII_RD0</t>
  </si>
  <si>
    <t>ENET_RGMII_RD1</t>
  </si>
  <si>
    <t>ENET_RGMII_TX_CTL</t>
  </si>
  <si>
    <t>ENET_TX_ER</t>
  </si>
  <si>
    <t>ENET_RGMII_RX_CTL</t>
  </si>
  <si>
    <t>ENET_RX_ER</t>
  </si>
  <si>
    <t>ENET_TX_CLK / ENET_REF_CLK_ROOT</t>
  </si>
  <si>
    <t xml:space="preserve">SAI5_MCLK
</t>
  </si>
  <si>
    <t>SAI5_RX_DATA[0]</t>
  </si>
  <si>
    <t xml:space="preserve">UART2_RX </t>
  </si>
  <si>
    <t>PDM_BIT[0]</t>
  </si>
  <si>
    <t>PDM_BIT[1]</t>
  </si>
  <si>
    <t>PDM_BIT[2]</t>
  </si>
  <si>
    <t>PDM_BIT[3]</t>
  </si>
  <si>
    <t xml:space="preserve">SPDIF_OUT </t>
  </si>
  <si>
    <t xml:space="preserve">ECSPI2_MISO </t>
  </si>
  <si>
    <t>SAI5_TX_DATA[0]</t>
  </si>
  <si>
    <t>PDM_BIT [1]</t>
  </si>
  <si>
    <t xml:space="preserve">CORESIGHT_TRACE_CLK
</t>
  </si>
  <si>
    <t>PDM_BIT [0]</t>
  </si>
  <si>
    <t>PDM_BIT [2]</t>
  </si>
  <si>
    <t>PDM_BIT [3]</t>
  </si>
  <si>
    <t>CORESIGHT_TRACE[4]</t>
  </si>
  <si>
    <t>CORESIGHT_TRACE[5]</t>
  </si>
  <si>
    <t>CORESIGHT_TRACE[6]</t>
  </si>
  <si>
    <t>CORESIGHT_TRACE[7]</t>
  </si>
  <si>
    <t>SAI2_TX_DATA[1]</t>
  </si>
  <si>
    <t>SAI2_RX_DATA[1]</t>
  </si>
  <si>
    <t>SAI3_TX_DATA[1]</t>
  </si>
  <si>
    <t>SAI5_RX_DATA[1]</t>
  </si>
  <si>
    <t xml:space="preserve">I2C3_SCL </t>
  </si>
  <si>
    <t>SAI5_RX_DATA[2]</t>
  </si>
  <si>
    <t>SAI5_RX_DATA[3]</t>
  </si>
  <si>
    <t>BOOT_MODE3</t>
  </si>
  <si>
    <t>iMX8M Nano uCOM Board pinning for V3-kit</t>
  </si>
  <si>
    <t>2023-04-17</t>
  </si>
  <si>
    <t>uCOM Signal Availability on uCOM Carrier Board rev B</t>
  </si>
  <si>
    <t>uCOM Signal Availability on uCOM Carrier Board rev PB2-PB3</t>
  </si>
  <si>
    <t>J14 pin 2</t>
  </si>
  <si>
    <t>J12 pin 30</t>
  </si>
  <si>
    <t>J14 pin 3</t>
  </si>
  <si>
    <t>J12 pin 32</t>
  </si>
  <si>
    <t>J14 pin 4</t>
  </si>
  <si>
    <t>J12 pin 33</t>
  </si>
  <si>
    <t>J14 pin 5</t>
  </si>
  <si>
    <t>J12 pin 34</t>
  </si>
  <si>
    <t>J14 pin 7</t>
  </si>
  <si>
    <t>J12 pin 24</t>
  </si>
  <si>
    <t>J14 pin 8</t>
  </si>
  <si>
    <t>J12 pin 25</t>
  </si>
  <si>
    <t>J14 pin 9</t>
  </si>
  <si>
    <t>J12 pin 26</t>
  </si>
  <si>
    <t>J14 pin 10</t>
  </si>
  <si>
    <t>J12 pin 27</t>
  </si>
  <si>
    <t>J14 pin 12</t>
  </si>
  <si>
    <t>J12 pin 28</t>
  </si>
  <si>
    <t>J14 pin 13</t>
  </si>
  <si>
    <t>J12 pin 15</t>
  </si>
  <si>
    <t>J14 pin 14</t>
  </si>
  <si>
    <t>J12 pin 16</t>
  </si>
  <si>
    <t>J14 pin 15</t>
  </si>
  <si>
    <t>J12 pin 17</t>
  </si>
  <si>
    <t>J14 pin 17</t>
  </si>
  <si>
    <t>J12 pin 18</t>
  </si>
  <si>
    <t>J14 pin 18</t>
  </si>
  <si>
    <t>J12 pin 19</t>
  </si>
  <si>
    <t>J14 pin 19</t>
  </si>
  <si>
    <t>J12 pin 20</t>
  </si>
  <si>
    <t>J14 pin 20</t>
  </si>
  <si>
    <t>J12 pin 8</t>
  </si>
  <si>
    <t>J15 pin 61</t>
  </si>
  <si>
    <t>J15 pin 69</t>
  </si>
  <si>
    <t>J14 pin 22</t>
  </si>
  <si>
    <t>J12 pin 9</t>
  </si>
  <si>
    <t>J15 pin 29</t>
  </si>
  <si>
    <t>J15 pin 37</t>
  </si>
  <si>
    <t>J14 pin 23</t>
  </si>
  <si>
    <t>J12 pin 10</t>
  </si>
  <si>
    <t>J15 pin 30</t>
  </si>
  <si>
    <t>J15 pin 38</t>
  </si>
  <si>
    <t>J14 pin 24</t>
  </si>
  <si>
    <t>J12 pin 11</t>
  </si>
  <si>
    <t>J15 pin 31, JP38 pin 1, J23 pin 11</t>
  </si>
  <si>
    <t>J15 pin 39, JP8 pin 1, J23 pin 11</t>
  </si>
  <si>
    <t>J14 pin 25</t>
  </si>
  <si>
    <t>J12 pin 12</t>
  </si>
  <si>
    <t>J15 pin 32, jp38 pin 3, J23 pin 12</t>
  </si>
  <si>
    <t>J15 pin 40, JP8 pin 2, J23 pin 12</t>
  </si>
  <si>
    <t>J14 pin 27, JP38 pin 1</t>
  </si>
  <si>
    <t>J15 pin 7</t>
  </si>
  <si>
    <t>J15 pin 33, jp38 pin 4</t>
  </si>
  <si>
    <t>J15 pin 41, JP8 pin 3</t>
  </si>
  <si>
    <t>J14 pin 28, JP38 pin 2</t>
  </si>
  <si>
    <t>J15 pin 8</t>
  </si>
  <si>
    <t>J15 pin 62</t>
  </si>
  <si>
    <t>J15 pin 70</t>
  </si>
  <si>
    <t>J14 pin 29</t>
  </si>
  <si>
    <t>J15 pin 9</t>
  </si>
  <si>
    <t>J15 pin 59, TPH1, SW5</t>
  </si>
  <si>
    <t>J15 pin 67, TPH1, SW5</t>
  </si>
  <si>
    <t>J14 pin 30</t>
  </si>
  <si>
    <t>J15 pin 10</t>
  </si>
  <si>
    <t>J15 pin 63</t>
  </si>
  <si>
    <t>J15 pin 71</t>
  </si>
  <si>
    <t>J14 pin 32, JP35 pin 1</t>
  </si>
  <si>
    <t>J15 pin 11</t>
  </si>
  <si>
    <t>J15 pin 64</t>
  </si>
  <si>
    <t>J15 pin 72</t>
  </si>
  <si>
    <t>J14 pin 33, JP35 pin 2</t>
  </si>
  <si>
    <t>J15 pin 12</t>
  </si>
  <si>
    <t>J15 pin 65</t>
  </si>
  <si>
    <t>J15 pin 73</t>
  </si>
  <si>
    <t>J14 pin 34, JP35 pin 3</t>
  </si>
  <si>
    <t>J15 pin 13</t>
  </si>
  <si>
    <t>J15 pin 66</t>
  </si>
  <si>
    <t>J15 pin 74</t>
  </si>
  <si>
    <t>J14 pin 35, JP35 pin 4</t>
  </si>
  <si>
    <t>J15 pin 14</t>
  </si>
  <si>
    <t>J15 pin 67</t>
  </si>
  <si>
    <t>J15 pin 75</t>
  </si>
  <si>
    <t>J15 pin 37, JP21 pin 2</t>
  </si>
  <si>
    <t>J15 pin 45, JP21 pin 2</t>
  </si>
  <si>
    <t>J15 pin 15</t>
  </si>
  <si>
    <t>J15 pin 38, JP22 pin 2</t>
  </si>
  <si>
    <t>J15 pin 46, JP22 pin 2</t>
  </si>
  <si>
    <t>J15 pin 16</t>
  </si>
  <si>
    <t>J15 pin 39, JP19, indir. via J29 (USB)</t>
  </si>
  <si>
    <t>J15 pin 47, JP19, indir. via J29 (USB)</t>
  </si>
  <si>
    <t>J15 pin 9, J20 pin 12, J13 pin 3</t>
  </si>
  <si>
    <t>J15 pin 17, J20 pin 12, J13 pin 3</t>
  </si>
  <si>
    <t>J15 pin 40, indir. via J29 (USB)</t>
  </si>
  <si>
    <t>J15 pin 48, indir. via J29 (USB)</t>
  </si>
  <si>
    <t>J15 pin 10, J20 pin 13, J13 pin 2</t>
  </si>
  <si>
    <t>J15 pin 18, J20 pin 13, J13 pin 2</t>
  </si>
  <si>
    <t>J15 pin 19, JP24 pin 2</t>
  </si>
  <si>
    <t>J15 pin 27, JP24 pin 2</t>
  </si>
  <si>
    <t>J15 pin 11, J32 pin 2</t>
  </si>
  <si>
    <t>J15 pin 19</t>
  </si>
  <si>
    <t>J15 pin 20, JP23 pin 2</t>
  </si>
  <si>
    <t>J15 pin 28, JP23 pin 2</t>
  </si>
  <si>
    <t>J15 pin 20</t>
  </si>
  <si>
    <t>J15 pin 21, JP20, indir. via J30 (USB)</t>
  </si>
  <si>
    <t>J15 pin 29, JP20, indir. via J30 (USB)</t>
  </si>
  <si>
    <t>J15 pin 21</t>
  </si>
  <si>
    <t>J15 pin 22, indir. via J30 (USB)</t>
  </si>
  <si>
    <t>J15 pin 30, indir. via J30 (USB)</t>
  </si>
  <si>
    <t>J15 pin 47</t>
  </si>
  <si>
    <t>J15 pin 55</t>
  </si>
  <si>
    <t>R329, U34 pin 7, J15 pin 48</t>
  </si>
  <si>
    <t>R329, U34 pin 7, J15 pin 56</t>
  </si>
  <si>
    <t>R330, U34 pin 3, J15 pin 49</t>
  </si>
  <si>
    <t>R330, U34 pin 3, J15 pin 57</t>
  </si>
  <si>
    <t>J15 pin 50</t>
  </si>
  <si>
    <t>J15 pin 58</t>
  </si>
  <si>
    <t>R287, J34</t>
  </si>
  <si>
    <t>J15 pin 51, R240</t>
  </si>
  <si>
    <t>J15 pin 59, R240</t>
  </si>
  <si>
    <t>R286, J34</t>
  </si>
  <si>
    <t>R288, J34</t>
  </si>
  <si>
    <t>J15 pin 23</t>
  </si>
  <si>
    <t>R289, J34</t>
  </si>
  <si>
    <t>J15 pin 24</t>
  </si>
  <si>
    <t>R290, J34</t>
  </si>
  <si>
    <t>J15 pin 17</t>
  </si>
  <si>
    <t>J15 pin 25</t>
  </si>
  <si>
    <t>R285, J34</t>
  </si>
  <si>
    <t>J15 pin 18</t>
  </si>
  <si>
    <t>J15 pin 26</t>
  </si>
  <si>
    <t>R334, U34 pin 2, J15 pin 41</t>
  </si>
  <si>
    <t>R334, U34 pin 2, J15 pin 49</t>
  </si>
  <si>
    <t>R291, indirectly via J34</t>
  </si>
  <si>
    <t>R332, U34 pin 5, J15 pin 42</t>
  </si>
  <si>
    <t>R332, U34 pin 5, J15 pin 50</t>
  </si>
  <si>
    <t>D27</t>
  </si>
  <si>
    <t>R333, U34 pin 6, J15 pin 43</t>
  </si>
  <si>
    <t>R333, U34 pin 6, J15 pin 51</t>
  </si>
  <si>
    <t>J15 pin 52</t>
  </si>
  <si>
    <t>J15 pin 60</t>
  </si>
  <si>
    <t>R331, U34 pin 1, J15 pin 44</t>
  </si>
  <si>
    <t>R331, U34 pin 1, J15 pin 52</t>
  </si>
  <si>
    <t>J15 pin 53</t>
  </si>
  <si>
    <t>J26 and J27</t>
  </si>
  <si>
    <t>J15 pin 31</t>
  </si>
  <si>
    <t>J15 pin 32</t>
  </si>
  <si>
    <t>J15 pin 33</t>
  </si>
  <si>
    <t>J15 pin 54</t>
  </si>
  <si>
    <t>J15 pin 34</t>
  </si>
  <si>
    <t>J15 pin 27</t>
  </si>
  <si>
    <t>J15 pin 35</t>
  </si>
  <si>
    <t>J15 pin 28</t>
  </si>
  <si>
    <t>J15 pin 36</t>
  </si>
  <si>
    <t>J15 pin 56</t>
  </si>
  <si>
    <t>J15 pin 45</t>
  </si>
  <si>
    <t>R180</t>
  </si>
  <si>
    <t>J15 pin 46</t>
  </si>
  <si>
    <t>Indirectly via USB Hub, J28</t>
  </si>
  <si>
    <t>J15 pin 57</t>
  </si>
  <si>
    <t>J15 pin 68</t>
  </si>
  <si>
    <t>Q30 pin 1, J11 pin 10 via D9, D28</t>
  </si>
  <si>
    <t>D7, J11 pin 10 via D9, D28</t>
  </si>
  <si>
    <t>J25</t>
  </si>
  <si>
    <t>SW4, JP11 pin 1</t>
  </si>
  <si>
    <t>TP2</t>
  </si>
  <si>
    <t>TP3</t>
  </si>
  <si>
    <t>JP13 pin 1</t>
  </si>
  <si>
    <t>JP32 pin 1</t>
  </si>
  <si>
    <t>J11 pin 1</t>
  </si>
  <si>
    <t>JP32 pin 3</t>
  </si>
  <si>
    <t>J11 pin 4</t>
  </si>
  <si>
    <t>JP32 pin 5</t>
  </si>
  <si>
    <t>J11 pin 2</t>
  </si>
  <si>
    <t>JP32 pin 7</t>
  </si>
  <si>
    <t>J11 pin 8</t>
  </si>
  <si>
    <t>JP32 pin 9</t>
  </si>
  <si>
    <t>J11 pin 6</t>
  </si>
  <si>
    <t>TP4</t>
  </si>
  <si>
    <t>Grounded via R36</t>
  </si>
  <si>
    <t>J33 pin 9</t>
  </si>
  <si>
    <t>J38 pin 5</t>
  </si>
  <si>
    <t>JP9 pin 1</t>
  </si>
  <si>
    <t>J33 pin 11</t>
  </si>
  <si>
    <t>J38 pin 6</t>
  </si>
  <si>
    <t>JP9 pin 2</t>
  </si>
  <si>
    <t>J33 pin 13</t>
  </si>
  <si>
    <t>J38 pin 8, R254/R335</t>
  </si>
  <si>
    <t>JP9 pin 3, R254/R335</t>
  </si>
  <si>
    <t>J33 pin 15</t>
  </si>
  <si>
    <t>J38 pin 9, U24 pin 4</t>
  </si>
  <si>
    <t>JP9 pin 4, U24 pin 4</t>
  </si>
  <si>
    <t>J33 pin 17</t>
  </si>
  <si>
    <t>J33 pin 19</t>
  </si>
  <si>
    <t>J38 pin 11, D36</t>
  </si>
  <si>
    <t>JP9 pin 5, D36</t>
  </si>
  <si>
    <t>D36</t>
  </si>
  <si>
    <t>D35</t>
  </si>
  <si>
    <t>J38 pin 13, J33 pin 40, J33 pin 66</t>
  </si>
  <si>
    <t>JP9 pin 6, J33 pin 40, J33 pin 66</t>
  </si>
  <si>
    <t>R254</t>
  </si>
  <si>
    <t>J38 pin 15</t>
  </si>
  <si>
    <t>JP9 pin 7</t>
  </si>
  <si>
    <t>3.3V version of signal at R242</t>
  </si>
  <si>
    <t>J38 pin 17</t>
  </si>
  <si>
    <t>JP9 pin 8</t>
  </si>
  <si>
    <t>D23/D24, R237, R343</t>
  </si>
  <si>
    <t>J38 pin 19</t>
  </si>
  <si>
    <t>JP9 pin 9</t>
  </si>
  <si>
    <t>R247, R244</t>
  </si>
  <si>
    <t>J38 pin 21, R323, U4 pin 8</t>
  </si>
  <si>
    <t>U4 pin 8</t>
  </si>
  <si>
    <t>J15 pin 79</t>
  </si>
  <si>
    <t>J38 pin 23, U4 pin 1</t>
  </si>
  <si>
    <t>U4 pin 1</t>
  </si>
  <si>
    <t>J15 pin 80</t>
  </si>
  <si>
    <t>J38 pin 25, U4 pin 6</t>
  </si>
  <si>
    <t>U4 pin 6</t>
  </si>
  <si>
    <t>J15 pin 81</t>
  </si>
  <si>
    <t>J15 pin 82</t>
  </si>
  <si>
    <t>J38 pin 27, U4 pin 5</t>
  </si>
  <si>
    <t>U4 pin 5</t>
  </si>
  <si>
    <t>J15 pin 83</t>
  </si>
  <si>
    <t>J38 pin 29, U4 pin 2</t>
  </si>
  <si>
    <t>U4 pin 2</t>
  </si>
  <si>
    <t>J15 pin 76</t>
  </si>
  <si>
    <t>J15 pin 84</t>
  </si>
  <si>
    <t>J38 pin 31, U4 pin 3</t>
  </si>
  <si>
    <t>U4 pin 3</t>
  </si>
  <si>
    <t>J15 pin 77</t>
  </si>
  <si>
    <t>J15 pin 85</t>
  </si>
  <si>
    <t>J38 pin 32, U4 pin 7</t>
  </si>
  <si>
    <t>U4 pin 7</t>
  </si>
  <si>
    <t>J20 pin 24</t>
  </si>
  <si>
    <t>J23 pin 8</t>
  </si>
  <si>
    <t>J20 pin 23</t>
  </si>
  <si>
    <t>J23 pin 9</t>
  </si>
  <si>
    <t>J20 pin 36 &amp; J19 pin 8</t>
  </si>
  <si>
    <t>J23 pin 2</t>
  </si>
  <si>
    <t>J20 pin 35 &amp; J19 pin 9</t>
  </si>
  <si>
    <t>J23 pin 3</t>
  </si>
  <si>
    <t>J20 pin 27</t>
  </si>
  <si>
    <t>J23 pin 5</t>
  </si>
  <si>
    <t>J20 pin 28</t>
  </si>
  <si>
    <t>J23 pin 6</t>
  </si>
  <si>
    <t>J20 pin 33 &amp; J19 pin 2</t>
  </si>
  <si>
    <t>TPH3</t>
  </si>
  <si>
    <t>J20 pin 32 &amp; J19 pin 3</t>
  </si>
  <si>
    <t>TPH2</t>
  </si>
  <si>
    <t>J20 pin 30 &amp; J19 pin 5</t>
  </si>
  <si>
    <t>TPH5</t>
  </si>
  <si>
    <t>J20 pin 29 &amp; J19 pin 6</t>
  </si>
  <si>
    <t>TPH4</t>
  </si>
  <si>
    <t>TP5</t>
  </si>
  <si>
    <t>J33 and optionally J36</t>
  </si>
  <si>
    <t>R269, SJ13 pos 1</t>
  </si>
  <si>
    <t>R268</t>
  </si>
  <si>
    <t>R267</t>
  </si>
  <si>
    <t>UART-C_CTS</t>
  </si>
  <si>
    <t>UART-C_RTS</t>
  </si>
  <si>
    <t>PA2</t>
  </si>
  <si>
    <t>Added pinning for uCOM Carrier Board rev C</t>
  </si>
  <si>
    <t>uCOM Signal Availability on uCOM Carrier Board rev C</t>
  </si>
  <si>
    <t>J12 pin 30 (via R53) , J40 pin 30 (via R53)</t>
  </si>
  <si>
    <t>J12 pin 32, J40 pin 32</t>
  </si>
  <si>
    <t>J12 pin 33, J40 pin 33</t>
  </si>
  <si>
    <t>J12 pin 34, J40 pin 34</t>
  </si>
  <si>
    <t>J12 pin 21, J40 pin 24</t>
  </si>
  <si>
    <t>J12 pin 22, J40 pin 25</t>
  </si>
  <si>
    <t>J12 pin 23, J40 pin 26</t>
  </si>
  <si>
    <t>J12 pin 24, J40 pin 27</t>
  </si>
  <si>
    <t>J12 pin 13, J40 pin 18</t>
  </si>
  <si>
    <t>J12 pin 14, J40 pin 19</t>
  </si>
  <si>
    <t>J12 pin 15, J40 pin 20</t>
  </si>
  <si>
    <t>J12 pin 16, J40 pin 8</t>
  </si>
  <si>
    <t>J12 pin 17, J40 pin 9</t>
  </si>
  <si>
    <t>J15 pin 29, JP51 pin 2</t>
  </si>
  <si>
    <t>J12 pin 18, J40 pin 10</t>
  </si>
  <si>
    <t>J15 pin 30, JP51 pin 1</t>
  </si>
  <si>
    <t>J12 pin 19, J40 pin 11</t>
  </si>
  <si>
    <t>J12 pin 20, J40 pin 12</t>
  </si>
  <si>
    <t>J15 pin 32, J38 pin 3, J23 pin 12</t>
  </si>
  <si>
    <t>J12 pin 5, JP38 pin 1</t>
  </si>
  <si>
    <t>J15 pin 33, J38 pin 4</t>
  </si>
  <si>
    <t>J12 pin 6, JP38 pin 2</t>
  </si>
  <si>
    <t>J12 pin 7</t>
  </si>
  <si>
    <t>J12 pin 9, JP35 pin 1</t>
  </si>
  <si>
    <t>J12 pin 10, JP35 pin 2</t>
  </si>
  <si>
    <t>J12 pin 11, JP35 pin 3</t>
  </si>
  <si>
    <t>J12 pin 12, JP35 pin 4</t>
  </si>
  <si>
    <t>J15 pin 8, one pad of R341</t>
  </si>
  <si>
    <t>J15 pin 9, J20 pin 12, J13 pin 3, J40 pin 39</t>
  </si>
  <si>
    <t>J15 pin 10, J20 pin 13, J13 pin 2, J40 pin 40</t>
  </si>
  <si>
    <t>J15 pin 15, J31 pin 4</t>
  </si>
  <si>
    <t>J15 pin 16, J31 pin 5</t>
  </si>
  <si>
    <t>J15 pin 17, J31 pin 6</t>
  </si>
  <si>
    <t>J15 pin 18, J31 pin 3</t>
  </si>
  <si>
    <t>J15 pin 23, JP25 pin 1</t>
  </si>
  <si>
    <t>J15 pin 24, JP25 pin 2</t>
  </si>
  <si>
    <t>J15 pin 25, JP26 pin 1</t>
  </si>
  <si>
    <t>J15 pin 26, JP26 pin 2</t>
  </si>
  <si>
    <t>J15 pin 27, JP27 pin 1</t>
  </si>
  <si>
    <t>J15 pin 28, JP27 pin 2</t>
  </si>
  <si>
    <t>J15 pin 45, JP28 pin 1</t>
  </si>
  <si>
    <t>J15 pin 46, JP28 pin 2</t>
  </si>
  <si>
    <t>Q30 pin 1, J11 pin 10 via D9, D28, JP11 pin 3</t>
  </si>
  <si>
    <t>SW2, JP10 pin 1</t>
  </si>
  <si>
    <t>J38 pin 11</t>
  </si>
  <si>
    <t>J38 pin 13, J33 pin 40</t>
  </si>
  <si>
    <t>J38 pin 21, R323, (U4 pin 8)</t>
  </si>
  <si>
    <t>J15 pin 71, R347</t>
  </si>
  <si>
    <t>J15 pin 72, R349</t>
  </si>
  <si>
    <t>J15 pin 73, R346</t>
  </si>
  <si>
    <t>J15 pin 74, R348</t>
  </si>
  <si>
    <t>J12 pin 25, J40 pin 28, JP47 pin 1</t>
  </si>
  <si>
    <t>J12 pin 26, J40 pin 15, JP47 pin 2</t>
  </si>
  <si>
    <t>J12 pin 27, J40 pin 16, JP47 pin 3</t>
  </si>
  <si>
    <t>J12 pin 28, J40 pin 17, JP47 pin 4</t>
  </si>
  <si>
    <t>2023-09-21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</si>
</sst>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¥-411]#,##0.00;[Red]\-[$¥-411]#,##0.00"/>
    <numFmt numFmtId="165" formatCode="mm/dd/yyyy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theme="1"/>
      <name val="Tahoma"/>
      <family val="2"/>
      <charset val="134"/>
    </font>
    <font>
      <sz val="10"/>
      <color theme="0"/>
      <name val="Tahoma"/>
      <family val="2"/>
      <charset val="134"/>
    </font>
    <font>
      <sz val="10"/>
      <color indexed="22"/>
      <name val="Arial"/>
      <family val="2"/>
    </font>
    <font>
      <sz val="10"/>
      <color rgb="FF9C0006"/>
      <name val="Tahoma"/>
      <family val="2"/>
      <charset val="134"/>
    </font>
    <font>
      <b/>
      <sz val="10"/>
      <color rgb="FFFA7D00"/>
      <name val="Tahoma"/>
      <family val="2"/>
      <charset val="134"/>
    </font>
    <font>
      <b/>
      <sz val="10"/>
      <color theme="0"/>
      <name val="Tahoma"/>
      <family val="2"/>
      <charset val="134"/>
    </font>
    <font>
      <i/>
      <sz val="10"/>
      <color rgb="FF7F7F7F"/>
      <name val="Tahoma"/>
      <family val="2"/>
      <charset val="134"/>
    </font>
    <font>
      <sz val="10"/>
      <color rgb="FF006100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0"/>
      <color rgb="FF3F3F76"/>
      <name val="Tahoma"/>
      <family val="2"/>
      <charset val="134"/>
    </font>
    <font>
      <sz val="10"/>
      <color rgb="FFFA7D00"/>
      <name val="Tahoma"/>
      <family val="2"/>
      <charset val="134"/>
    </font>
    <font>
      <sz val="10"/>
      <color rgb="FF9C6500"/>
      <name val="Tahoma"/>
      <family val="2"/>
      <charset val="134"/>
    </font>
    <font>
      <sz val="10"/>
      <name val="Tahoma"/>
      <family val="2"/>
    </font>
    <font>
      <sz val="10"/>
      <name val="Arial"/>
      <family val="2"/>
      <charset val="177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  <charset val="134"/>
    </font>
    <font>
      <b/>
      <sz val="10"/>
      <color rgb="FF3F3F3F"/>
      <name val="Tahoma"/>
      <family val="2"/>
      <charset val="134"/>
    </font>
    <font>
      <b/>
      <sz val="18"/>
      <color theme="3"/>
      <name val="Cambria"/>
      <family val="1"/>
      <scheme val="major"/>
    </font>
    <font>
      <b/>
      <sz val="18"/>
      <color theme="3"/>
      <name val="Cambria"/>
      <family val="2"/>
      <charset val="134"/>
      <scheme val="major"/>
    </font>
    <font>
      <b/>
      <sz val="10"/>
      <color theme="1"/>
      <name val="Tahoma"/>
      <family val="2"/>
      <charset val="134"/>
    </font>
    <font>
      <sz val="10"/>
      <color rgb="FFFF0000"/>
      <name val="Tahoma"/>
      <family val="2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4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5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37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5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5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5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5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5" fillId="29" borderId="0" applyNumberFormat="0" applyBorder="0" applyAlignment="0" applyProtection="0"/>
    <xf numFmtId="0" fontId="21" fillId="29" borderId="0" applyNumberFormat="0" applyBorder="0" applyAlignment="0" applyProtection="0"/>
    <xf numFmtId="0" fontId="26" fillId="3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28" fillId="6" borderId="4" applyNumberFormat="0" applyAlignment="0" applyProtection="0"/>
    <xf numFmtId="0" fontId="15" fillId="6" borderId="4" applyNumberFormat="0" applyAlignment="0" applyProtection="0"/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29" fillId="7" borderId="7" applyNumberFormat="0" applyAlignment="0" applyProtection="0"/>
    <xf numFmtId="0" fontId="17" fillId="7" borderId="7" applyNumberFormat="0" applyAlignment="0" applyProtection="0"/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2" borderId="0" applyNumberFormat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2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3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4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2" fillId="0" borderId="20">
      <protection locked="0"/>
    </xf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0" fontId="35" fillId="5" borderId="4" applyNumberFormat="0" applyAlignment="0" applyProtection="0"/>
    <xf numFmtId="164" fontId="22" fillId="0" borderId="20">
      <protection locked="0"/>
    </xf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7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0" borderId="0"/>
    <xf numFmtId="0" fontId="39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4" fillId="8" borderId="8" applyNumberFormat="0" applyFont="0" applyAlignment="0" applyProtection="0"/>
    <xf numFmtId="0" fontId="42" fillId="8" borderId="8" applyNumberFormat="0" applyFon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43" fillId="6" borderId="5" applyNumberFormat="0" applyAlignment="0" applyProtection="0"/>
    <xf numFmtId="0" fontId="14" fillId="6" borderId="5" applyNumberFormat="0" applyAlignment="0" applyProtection="0"/>
    <xf numFmtId="0" fontId="22" fillId="36" borderId="0" applyNumberFormat="0" applyBorder="0" applyProtection="0">
      <alignment horizontal="right" vertical="top" wrapText="1"/>
    </xf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6" fillId="0" borderId="9" applyNumberFormat="0" applyFill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1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1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1" fillId="37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1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1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1" fillId="3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48" fillId="47" borderId="0" applyNumberFormat="0" applyBorder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0" fillId="40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1" fillId="49" borderId="22" applyNumberFormat="0" applyAlignment="0" applyProtection="0"/>
    <xf numFmtId="0" fontId="52" fillId="50" borderId="0" applyNumberFormat="0" applyBorder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22" fillId="0" borderId="20">
      <protection locked="0"/>
    </xf>
    <xf numFmtId="0" fontId="22" fillId="0" borderId="20">
      <protection locked="0"/>
    </xf>
    <xf numFmtId="0" fontId="56" fillId="38" borderId="21" applyNumberFormat="0" applyAlignment="0" applyProtection="0"/>
    <xf numFmtId="0" fontId="56" fillId="51" borderId="4" applyNumberFormat="0" applyAlignment="0" applyProtection="0"/>
    <xf numFmtId="164" fontId="22" fillId="0" borderId="20">
      <protection locked="0"/>
    </xf>
    <xf numFmtId="0" fontId="57" fillId="0" borderId="26" applyNumberFormat="0" applyFill="0" applyAlignment="0" applyProtection="0"/>
    <xf numFmtId="0" fontId="58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39" borderId="28" applyNumberFormat="0" applyAlignment="0" applyProtection="0"/>
    <xf numFmtId="0" fontId="22" fillId="53" borderId="27" applyNumberFormat="0" applyFon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0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1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3" fillId="0" borderId="0"/>
    <xf numFmtId="0" fontId="2" fillId="0" borderId="0"/>
    <xf numFmtId="0" fontId="1" fillId="0" borderId="0"/>
    <xf numFmtId="0" fontId="59" fillId="0" borderId="0"/>
  </cellStyleXfs>
  <cellXfs count="50">
    <xf numFmtId="0" fontId="0" fillId="0" borderId="0" xfId="0"/>
    <xf numFmtId="0" fontId="63" fillId="54" borderId="0" xfId="1034" quotePrefix="1" applyFont="1" applyFill="1"/>
    <xf numFmtId="0" fontId="63" fillId="33" borderId="0" xfId="1034" quotePrefix="1" applyFont="1" applyFill="1"/>
    <xf numFmtId="0" fontId="66" fillId="0" borderId="0" xfId="1034" applyFont="1" applyAlignment="1">
      <alignment vertical="top" wrapText="1"/>
    </xf>
    <xf numFmtId="0" fontId="64" fillId="0" borderId="0" xfId="1034" applyFont="1"/>
    <xf numFmtId="0" fontId="68" fillId="56" borderId="32" xfId="1034" applyFont="1" applyFill="1" applyBorder="1" applyAlignment="1">
      <alignment horizontal="left" wrapText="1"/>
    </xf>
    <xf numFmtId="0" fontId="65" fillId="55" borderId="32" xfId="1034" applyFont="1" applyFill="1" applyBorder="1" applyAlignment="1">
      <alignment horizontal="left"/>
    </xf>
    <xf numFmtId="0" fontId="65" fillId="0" borderId="32" xfId="1034" applyFont="1" applyBorder="1" applyAlignment="1">
      <alignment horizontal="left"/>
    </xf>
    <xf numFmtId="0" fontId="68" fillId="56" borderId="10" xfId="1034" applyFont="1" applyFill="1" applyBorder="1" applyAlignment="1">
      <alignment horizontal="left" wrapText="1"/>
    </xf>
    <xf numFmtId="0" fontId="65" fillId="55" borderId="10" xfId="1034" applyFont="1" applyFill="1" applyBorder="1" applyAlignment="1">
      <alignment horizontal="left"/>
    </xf>
    <xf numFmtId="0" fontId="65" fillId="0" borderId="10" xfId="1034" applyFont="1" applyBorder="1" applyAlignment="1">
      <alignment horizontal="left"/>
    </xf>
    <xf numFmtId="0" fontId="66" fillId="0" borderId="0" xfId="0" applyFont="1"/>
    <xf numFmtId="0" fontId="66" fillId="0" borderId="0" xfId="1034" applyFont="1"/>
    <xf numFmtId="0" fontId="63" fillId="0" borderId="0" xfId="1034" applyFont="1"/>
    <xf numFmtId="0" fontId="63" fillId="57" borderId="0" xfId="1034" quotePrefix="1" applyFont="1" applyFill="1"/>
    <xf numFmtId="0" fontId="65" fillId="0" borderId="0" xfId="0" applyFont="1"/>
    <xf numFmtId="0" fontId="66" fillId="55" borderId="10" xfId="1034" applyFont="1" applyFill="1" applyBorder="1" applyAlignment="1">
      <alignment horizontal="left"/>
    </xf>
    <xf numFmtId="0" fontId="66" fillId="0" borderId="10" xfId="1034" applyFont="1" applyBorder="1" applyAlignment="1">
      <alignment horizontal="left"/>
    </xf>
    <xf numFmtId="0" fontId="63" fillId="0" borderId="10" xfId="1034" applyFont="1" applyBorder="1" applyAlignment="1">
      <alignment horizontal="left"/>
    </xf>
    <xf numFmtId="0" fontId="63" fillId="55" borderId="10" xfId="1034" applyFont="1" applyFill="1" applyBorder="1" applyAlignment="1">
      <alignment horizontal="left"/>
    </xf>
    <xf numFmtId="0" fontId="65" fillId="54" borderId="10" xfId="1034" applyFont="1" applyFill="1" applyBorder="1" applyAlignment="1">
      <alignment horizontal="left"/>
    </xf>
    <xf numFmtId="0" fontId="65" fillId="58" borderId="32" xfId="1034" applyFont="1" applyFill="1" applyBorder="1" applyAlignment="1">
      <alignment horizontal="left"/>
    </xf>
    <xf numFmtId="0" fontId="65" fillId="58" borderId="10" xfId="1034" applyFont="1" applyFill="1" applyBorder="1" applyAlignment="1">
      <alignment horizontal="left"/>
    </xf>
    <xf numFmtId="0" fontId="66" fillId="58" borderId="10" xfId="1034" applyFont="1" applyFill="1" applyBorder="1" applyAlignment="1">
      <alignment horizontal="left"/>
    </xf>
    <xf numFmtId="0" fontId="65" fillId="54" borderId="32" xfId="1034" applyFont="1" applyFill="1" applyBorder="1" applyAlignment="1">
      <alignment horizontal="left"/>
    </xf>
    <xf numFmtId="0" fontId="63" fillId="58" borderId="10" xfId="1034" applyFont="1" applyFill="1" applyBorder="1" applyAlignment="1">
      <alignment horizontal="left"/>
    </xf>
    <xf numFmtId="0" fontId="65" fillId="57" borderId="10" xfId="1034" applyFont="1" applyFill="1" applyBorder="1" applyAlignment="1">
      <alignment horizontal="left"/>
    </xf>
    <xf numFmtId="0" fontId="65" fillId="33" borderId="10" xfId="1034" applyFont="1" applyFill="1" applyBorder="1" applyAlignment="1">
      <alignment horizontal="left"/>
    </xf>
    <xf numFmtId="0" fontId="22" fillId="0" borderId="0" xfId="1036" applyFont="1" applyAlignment="1">
      <alignment vertical="top" wrapText="1"/>
    </xf>
    <xf numFmtId="0" fontId="70" fillId="0" borderId="0" xfId="1036" applyFont="1" applyAlignment="1">
      <alignment horizontal="left" vertical="top"/>
    </xf>
    <xf numFmtId="0" fontId="22" fillId="0" borderId="0" xfId="1036" applyFont="1" applyAlignment="1">
      <alignment vertical="top"/>
    </xf>
    <xf numFmtId="0" fontId="22" fillId="0" borderId="0" xfId="1036" applyFont="1" applyAlignment="1">
      <alignment horizontal="center" vertical="top"/>
    </xf>
    <xf numFmtId="0" fontId="69" fillId="0" borderId="33" xfId="1036" applyFont="1" applyBorder="1" applyAlignment="1">
      <alignment horizontal="center"/>
    </xf>
    <xf numFmtId="0" fontId="22" fillId="0" borderId="33" xfId="1036" applyFont="1" applyBorder="1" applyAlignment="1">
      <alignment horizontal="center" vertical="center"/>
    </xf>
    <xf numFmtId="0" fontId="22" fillId="0" borderId="33" xfId="1036" applyFont="1" applyBorder="1" applyAlignment="1">
      <alignment vertical="center" wrapText="1"/>
    </xf>
    <xf numFmtId="0" fontId="22" fillId="0" borderId="33" xfId="1036" applyFont="1" applyBorder="1" applyAlignment="1">
      <alignment horizontal="center" vertical="top"/>
    </xf>
    <xf numFmtId="0" fontId="22" fillId="0" borderId="33" xfId="1036" applyFont="1" applyBorder="1" applyAlignment="1">
      <alignment vertical="top" wrapText="1"/>
    </xf>
    <xf numFmtId="0" fontId="22" fillId="0" borderId="33" xfId="1036" applyFont="1" applyBorder="1" applyAlignment="1">
      <alignment horizontal="left" vertical="top" wrapText="1"/>
    </xf>
    <xf numFmtId="165" fontId="22" fillId="0" borderId="0" xfId="1036" applyNumberFormat="1" applyFont="1" applyAlignment="1">
      <alignment vertical="top"/>
    </xf>
    <xf numFmtId="0" fontId="69" fillId="0" borderId="33" xfId="1036" applyFont="1" applyBorder="1" applyAlignment="1">
      <alignment horizontal="center" wrapText="1"/>
    </xf>
    <xf numFmtId="0" fontId="0" fillId="0" borderId="33" xfId="1036" applyFont="1" applyBorder="1" applyAlignment="1">
      <alignment horizontal="center" vertical="center"/>
    </xf>
    <xf numFmtId="0" fontId="0" fillId="0" borderId="33" xfId="1036" quotePrefix="1" applyFont="1" applyBorder="1" applyAlignment="1">
      <alignment horizontal="center" vertical="center"/>
    </xf>
    <xf numFmtId="0" fontId="22" fillId="0" borderId="33" xfId="1036" quotePrefix="1" applyFont="1" applyBorder="1" applyAlignment="1">
      <alignment horizontal="center" vertical="center"/>
    </xf>
    <xf numFmtId="14" fontId="22" fillId="0" borderId="33" xfId="1036" quotePrefix="1" applyNumberFormat="1" applyFont="1" applyBorder="1" applyAlignment="1">
      <alignment horizontal="center" vertical="center"/>
    </xf>
    <xf numFmtId="165" fontId="22" fillId="0" borderId="33" xfId="1036" applyNumberFormat="1" applyFont="1" applyBorder="1" applyAlignment="1">
      <alignment horizontal="center" vertical="top"/>
    </xf>
    <xf numFmtId="0" fontId="0" fillId="0" borderId="33" xfId="1036" applyFont="1" applyBorder="1" applyAlignment="1">
      <alignment vertical="center" wrapText="1"/>
    </xf>
    <xf numFmtId="0" fontId="65" fillId="55" borderId="10" xfId="1034" applyFont="1" applyFill="1" applyBorder="1" applyAlignment="1">
      <alignment horizontal="left" wrapText="1"/>
    </xf>
    <xf numFmtId="0" fontId="22" fillId="0" borderId="0" xfId="1036" applyFont="1" applyAlignment="1">
      <alignment horizontal="left" vertical="top"/>
    </xf>
    <xf numFmtId="0" fontId="0" fillId="0" borderId="0" xfId="1036" applyFont="1" applyAlignment="1">
      <alignment horizontal="left" vertical="top"/>
    </xf>
    <xf numFmtId="0" fontId="0" fillId="0" borderId="0" xfId="0" applyAlignment="1">
      <alignment vertical="top"/>
    </xf>
  </cellXfs>
  <cellStyles count="1037">
    <cellStyle name="20% - Accent1 10" xfId="394" xr:uid="{00000000-0005-0000-0000-000000000000}"/>
    <cellStyle name="20% - Accent1 2" xfId="1" xr:uid="{00000000-0005-0000-0000-000001000000}"/>
    <cellStyle name="20% - Accent1 2 2" xfId="395" xr:uid="{00000000-0005-0000-0000-000002000000}"/>
    <cellStyle name="20% - Accent1 2 3" xfId="396" xr:uid="{00000000-0005-0000-0000-000003000000}"/>
    <cellStyle name="20% - Accent1 2 4" xfId="397" xr:uid="{00000000-0005-0000-0000-000004000000}"/>
    <cellStyle name="20% - Accent1 2 5" xfId="398" xr:uid="{00000000-0005-0000-0000-000005000000}"/>
    <cellStyle name="20% - Accent1 3" xfId="2" xr:uid="{00000000-0005-0000-0000-000006000000}"/>
    <cellStyle name="20% - Accent1 3 2" xfId="399" xr:uid="{00000000-0005-0000-0000-000007000000}"/>
    <cellStyle name="20% - Accent1 3 3" xfId="400" xr:uid="{00000000-0005-0000-0000-000008000000}"/>
    <cellStyle name="20% - Accent1 3 4" xfId="401" xr:uid="{00000000-0005-0000-0000-000009000000}"/>
    <cellStyle name="20% - Accent1 3 5" xfId="402" xr:uid="{00000000-0005-0000-0000-00000A000000}"/>
    <cellStyle name="20% - Accent1 4" xfId="3" xr:uid="{00000000-0005-0000-0000-00000B000000}"/>
    <cellStyle name="20% - Accent1 4 2" xfId="403" xr:uid="{00000000-0005-0000-0000-00000C000000}"/>
    <cellStyle name="20% - Accent1 4 3" xfId="404" xr:uid="{00000000-0005-0000-0000-00000D000000}"/>
    <cellStyle name="20% - Accent1 4 4" xfId="405" xr:uid="{00000000-0005-0000-0000-00000E000000}"/>
    <cellStyle name="20% - Accent1 4 5" xfId="406" xr:uid="{00000000-0005-0000-0000-00000F000000}"/>
    <cellStyle name="20% - Accent1 5" xfId="4" xr:uid="{00000000-0005-0000-0000-000010000000}"/>
    <cellStyle name="20% - Accent1 5 2" xfId="407" xr:uid="{00000000-0005-0000-0000-000011000000}"/>
    <cellStyle name="20% - Accent1 5 3" xfId="408" xr:uid="{00000000-0005-0000-0000-000012000000}"/>
    <cellStyle name="20% - Accent1 5 4" xfId="409" xr:uid="{00000000-0005-0000-0000-000013000000}"/>
    <cellStyle name="20% - Accent1 5 5" xfId="410" xr:uid="{00000000-0005-0000-0000-000014000000}"/>
    <cellStyle name="20% - Accent1 6" xfId="5" xr:uid="{00000000-0005-0000-0000-000015000000}"/>
    <cellStyle name="20% - Accent1 6 2" xfId="411" xr:uid="{00000000-0005-0000-0000-000016000000}"/>
    <cellStyle name="20% - Accent1 6 3" xfId="412" xr:uid="{00000000-0005-0000-0000-000017000000}"/>
    <cellStyle name="20% - Accent1 6 4" xfId="413" xr:uid="{00000000-0005-0000-0000-000018000000}"/>
    <cellStyle name="20% - Accent1 6 5" xfId="414" xr:uid="{00000000-0005-0000-0000-000019000000}"/>
    <cellStyle name="20% - Accent1 7" xfId="6" xr:uid="{00000000-0005-0000-0000-00001A000000}"/>
    <cellStyle name="20% - Accent1 7 2" xfId="7" xr:uid="{00000000-0005-0000-0000-00001B000000}"/>
    <cellStyle name="20% - Accent1 8" xfId="8" xr:uid="{00000000-0005-0000-0000-00001C000000}"/>
    <cellStyle name="20% - Accent1 8 2" xfId="415" xr:uid="{00000000-0005-0000-0000-00001D000000}"/>
    <cellStyle name="20% - Accent1 8 3" xfId="416" xr:uid="{00000000-0005-0000-0000-00001E000000}"/>
    <cellStyle name="20% - Accent1 8 4" xfId="417" xr:uid="{00000000-0005-0000-0000-00001F000000}"/>
    <cellStyle name="20% - Accent1 8 5" xfId="418" xr:uid="{00000000-0005-0000-0000-000020000000}"/>
    <cellStyle name="20% - Accent1 9" xfId="419" xr:uid="{00000000-0005-0000-0000-000021000000}"/>
    <cellStyle name="20% - Accent2 10" xfId="420" xr:uid="{00000000-0005-0000-0000-000022000000}"/>
    <cellStyle name="20% - Accent2 2" xfId="9" xr:uid="{00000000-0005-0000-0000-000023000000}"/>
    <cellStyle name="20% - Accent2 2 2" xfId="421" xr:uid="{00000000-0005-0000-0000-000024000000}"/>
    <cellStyle name="20% - Accent2 2 3" xfId="422" xr:uid="{00000000-0005-0000-0000-000025000000}"/>
    <cellStyle name="20% - Accent2 2 4" xfId="423" xr:uid="{00000000-0005-0000-0000-000026000000}"/>
    <cellStyle name="20% - Accent2 2 5" xfId="424" xr:uid="{00000000-0005-0000-0000-000027000000}"/>
    <cellStyle name="20% - Accent2 3" xfId="10" xr:uid="{00000000-0005-0000-0000-000028000000}"/>
    <cellStyle name="20% - Accent2 3 2" xfId="425" xr:uid="{00000000-0005-0000-0000-000029000000}"/>
    <cellStyle name="20% - Accent2 3 3" xfId="426" xr:uid="{00000000-0005-0000-0000-00002A000000}"/>
    <cellStyle name="20% - Accent2 3 4" xfId="427" xr:uid="{00000000-0005-0000-0000-00002B000000}"/>
    <cellStyle name="20% - Accent2 3 5" xfId="428" xr:uid="{00000000-0005-0000-0000-00002C000000}"/>
    <cellStyle name="20% - Accent2 4" xfId="11" xr:uid="{00000000-0005-0000-0000-00002D000000}"/>
    <cellStyle name="20% - Accent2 4 2" xfId="429" xr:uid="{00000000-0005-0000-0000-00002E000000}"/>
    <cellStyle name="20% - Accent2 4 3" xfId="430" xr:uid="{00000000-0005-0000-0000-00002F000000}"/>
    <cellStyle name="20% - Accent2 4 4" xfId="431" xr:uid="{00000000-0005-0000-0000-000030000000}"/>
    <cellStyle name="20% - Accent2 4 5" xfId="432" xr:uid="{00000000-0005-0000-0000-000031000000}"/>
    <cellStyle name="20% - Accent2 5" xfId="12" xr:uid="{00000000-0005-0000-0000-000032000000}"/>
    <cellStyle name="20% - Accent2 5 2" xfId="433" xr:uid="{00000000-0005-0000-0000-000033000000}"/>
    <cellStyle name="20% - Accent2 5 3" xfId="434" xr:uid="{00000000-0005-0000-0000-000034000000}"/>
    <cellStyle name="20% - Accent2 5 4" xfId="435" xr:uid="{00000000-0005-0000-0000-000035000000}"/>
    <cellStyle name="20% - Accent2 5 5" xfId="436" xr:uid="{00000000-0005-0000-0000-000036000000}"/>
    <cellStyle name="20% - Accent2 6" xfId="13" xr:uid="{00000000-0005-0000-0000-000037000000}"/>
    <cellStyle name="20% - Accent2 6 2" xfId="437" xr:uid="{00000000-0005-0000-0000-000038000000}"/>
    <cellStyle name="20% - Accent2 6 3" xfId="438" xr:uid="{00000000-0005-0000-0000-000039000000}"/>
    <cellStyle name="20% - Accent2 6 4" xfId="439" xr:uid="{00000000-0005-0000-0000-00003A000000}"/>
    <cellStyle name="20% - Accent2 6 5" xfId="440" xr:uid="{00000000-0005-0000-0000-00003B000000}"/>
    <cellStyle name="20% - Accent2 7" xfId="14" xr:uid="{00000000-0005-0000-0000-00003C000000}"/>
    <cellStyle name="20% - Accent2 7 2" xfId="15" xr:uid="{00000000-0005-0000-0000-00003D000000}"/>
    <cellStyle name="20% - Accent2 8" xfId="16" xr:uid="{00000000-0005-0000-0000-00003E000000}"/>
    <cellStyle name="20% - Accent2 8 2" xfId="441" xr:uid="{00000000-0005-0000-0000-00003F000000}"/>
    <cellStyle name="20% - Accent2 8 3" xfId="442" xr:uid="{00000000-0005-0000-0000-000040000000}"/>
    <cellStyle name="20% - Accent2 8 4" xfId="443" xr:uid="{00000000-0005-0000-0000-000041000000}"/>
    <cellStyle name="20% - Accent2 8 5" xfId="444" xr:uid="{00000000-0005-0000-0000-000042000000}"/>
    <cellStyle name="20% - Accent2 9" xfId="445" xr:uid="{00000000-0005-0000-0000-000043000000}"/>
    <cellStyle name="20% - Accent3 10" xfId="446" xr:uid="{00000000-0005-0000-0000-000044000000}"/>
    <cellStyle name="20% - Accent3 2" xfId="17" xr:uid="{00000000-0005-0000-0000-000045000000}"/>
    <cellStyle name="20% - Accent3 2 2" xfId="447" xr:uid="{00000000-0005-0000-0000-000046000000}"/>
    <cellStyle name="20% - Accent3 2 3" xfId="448" xr:uid="{00000000-0005-0000-0000-000047000000}"/>
    <cellStyle name="20% - Accent3 2 4" xfId="449" xr:uid="{00000000-0005-0000-0000-000048000000}"/>
    <cellStyle name="20% - Accent3 2 5" xfId="450" xr:uid="{00000000-0005-0000-0000-000049000000}"/>
    <cellStyle name="20% - Accent3 3" xfId="18" xr:uid="{00000000-0005-0000-0000-00004A000000}"/>
    <cellStyle name="20% - Accent3 3 2" xfId="451" xr:uid="{00000000-0005-0000-0000-00004B000000}"/>
    <cellStyle name="20% - Accent3 3 3" xfId="452" xr:uid="{00000000-0005-0000-0000-00004C000000}"/>
    <cellStyle name="20% - Accent3 3 4" xfId="453" xr:uid="{00000000-0005-0000-0000-00004D000000}"/>
    <cellStyle name="20% - Accent3 3 5" xfId="454" xr:uid="{00000000-0005-0000-0000-00004E000000}"/>
    <cellStyle name="20% - Accent3 4" xfId="19" xr:uid="{00000000-0005-0000-0000-00004F000000}"/>
    <cellStyle name="20% - Accent3 4 2" xfId="455" xr:uid="{00000000-0005-0000-0000-000050000000}"/>
    <cellStyle name="20% - Accent3 4 3" xfId="456" xr:uid="{00000000-0005-0000-0000-000051000000}"/>
    <cellStyle name="20% - Accent3 4 4" xfId="457" xr:uid="{00000000-0005-0000-0000-000052000000}"/>
    <cellStyle name="20% - Accent3 4 5" xfId="458" xr:uid="{00000000-0005-0000-0000-000053000000}"/>
    <cellStyle name="20% - Accent3 5" xfId="20" xr:uid="{00000000-0005-0000-0000-000054000000}"/>
    <cellStyle name="20% - Accent3 5 2" xfId="459" xr:uid="{00000000-0005-0000-0000-000055000000}"/>
    <cellStyle name="20% - Accent3 5 3" xfId="460" xr:uid="{00000000-0005-0000-0000-000056000000}"/>
    <cellStyle name="20% - Accent3 5 4" xfId="461" xr:uid="{00000000-0005-0000-0000-000057000000}"/>
    <cellStyle name="20% - Accent3 5 5" xfId="462" xr:uid="{00000000-0005-0000-0000-000058000000}"/>
    <cellStyle name="20% - Accent3 6" xfId="21" xr:uid="{00000000-0005-0000-0000-000059000000}"/>
    <cellStyle name="20% - Accent3 6 2" xfId="463" xr:uid="{00000000-0005-0000-0000-00005A000000}"/>
    <cellStyle name="20% - Accent3 6 3" xfId="464" xr:uid="{00000000-0005-0000-0000-00005B000000}"/>
    <cellStyle name="20% - Accent3 6 4" xfId="465" xr:uid="{00000000-0005-0000-0000-00005C000000}"/>
    <cellStyle name="20% - Accent3 6 5" xfId="466" xr:uid="{00000000-0005-0000-0000-00005D000000}"/>
    <cellStyle name="20% - Accent3 7" xfId="22" xr:uid="{00000000-0005-0000-0000-00005E000000}"/>
    <cellStyle name="20% - Accent3 7 2" xfId="23" xr:uid="{00000000-0005-0000-0000-00005F000000}"/>
    <cellStyle name="20% - Accent3 8" xfId="24" xr:uid="{00000000-0005-0000-0000-000060000000}"/>
    <cellStyle name="20% - Accent3 8 2" xfId="467" xr:uid="{00000000-0005-0000-0000-000061000000}"/>
    <cellStyle name="20% - Accent3 8 3" xfId="468" xr:uid="{00000000-0005-0000-0000-000062000000}"/>
    <cellStyle name="20% - Accent3 8 4" xfId="469" xr:uid="{00000000-0005-0000-0000-000063000000}"/>
    <cellStyle name="20% - Accent3 8 5" xfId="470" xr:uid="{00000000-0005-0000-0000-000064000000}"/>
    <cellStyle name="20% - Accent3 9" xfId="471" xr:uid="{00000000-0005-0000-0000-000065000000}"/>
    <cellStyle name="20% - Accent4 10" xfId="472" xr:uid="{00000000-0005-0000-0000-000066000000}"/>
    <cellStyle name="20% - Accent4 2" xfId="25" xr:uid="{00000000-0005-0000-0000-000067000000}"/>
    <cellStyle name="20% - Accent4 2 2" xfId="473" xr:uid="{00000000-0005-0000-0000-000068000000}"/>
    <cellStyle name="20% - Accent4 2 3" xfId="474" xr:uid="{00000000-0005-0000-0000-000069000000}"/>
    <cellStyle name="20% - Accent4 2 4" xfId="475" xr:uid="{00000000-0005-0000-0000-00006A000000}"/>
    <cellStyle name="20% - Accent4 2 5" xfId="476" xr:uid="{00000000-0005-0000-0000-00006B000000}"/>
    <cellStyle name="20% - Accent4 3" xfId="26" xr:uid="{00000000-0005-0000-0000-00006C000000}"/>
    <cellStyle name="20% - Accent4 3 2" xfId="477" xr:uid="{00000000-0005-0000-0000-00006D000000}"/>
    <cellStyle name="20% - Accent4 3 3" xfId="478" xr:uid="{00000000-0005-0000-0000-00006E000000}"/>
    <cellStyle name="20% - Accent4 3 4" xfId="479" xr:uid="{00000000-0005-0000-0000-00006F000000}"/>
    <cellStyle name="20% - Accent4 3 5" xfId="480" xr:uid="{00000000-0005-0000-0000-000070000000}"/>
    <cellStyle name="20% - Accent4 4" xfId="27" xr:uid="{00000000-0005-0000-0000-000071000000}"/>
    <cellStyle name="20% - Accent4 4 2" xfId="481" xr:uid="{00000000-0005-0000-0000-000072000000}"/>
    <cellStyle name="20% - Accent4 4 3" xfId="482" xr:uid="{00000000-0005-0000-0000-000073000000}"/>
    <cellStyle name="20% - Accent4 4 4" xfId="483" xr:uid="{00000000-0005-0000-0000-000074000000}"/>
    <cellStyle name="20% - Accent4 4 5" xfId="484" xr:uid="{00000000-0005-0000-0000-000075000000}"/>
    <cellStyle name="20% - Accent4 5" xfId="28" xr:uid="{00000000-0005-0000-0000-000076000000}"/>
    <cellStyle name="20% - Accent4 5 2" xfId="485" xr:uid="{00000000-0005-0000-0000-000077000000}"/>
    <cellStyle name="20% - Accent4 5 3" xfId="486" xr:uid="{00000000-0005-0000-0000-000078000000}"/>
    <cellStyle name="20% - Accent4 5 4" xfId="487" xr:uid="{00000000-0005-0000-0000-000079000000}"/>
    <cellStyle name="20% - Accent4 5 5" xfId="488" xr:uid="{00000000-0005-0000-0000-00007A000000}"/>
    <cellStyle name="20% - Accent4 6" xfId="29" xr:uid="{00000000-0005-0000-0000-00007B000000}"/>
    <cellStyle name="20% - Accent4 6 2" xfId="489" xr:uid="{00000000-0005-0000-0000-00007C000000}"/>
    <cellStyle name="20% - Accent4 6 3" xfId="490" xr:uid="{00000000-0005-0000-0000-00007D000000}"/>
    <cellStyle name="20% - Accent4 6 4" xfId="491" xr:uid="{00000000-0005-0000-0000-00007E000000}"/>
    <cellStyle name="20% - Accent4 6 5" xfId="492" xr:uid="{00000000-0005-0000-0000-00007F000000}"/>
    <cellStyle name="20% - Accent4 7" xfId="30" xr:uid="{00000000-0005-0000-0000-000080000000}"/>
    <cellStyle name="20% - Accent4 7 2" xfId="31" xr:uid="{00000000-0005-0000-0000-000081000000}"/>
    <cellStyle name="20% - Accent4 8" xfId="32" xr:uid="{00000000-0005-0000-0000-000082000000}"/>
    <cellStyle name="20% - Accent4 8 2" xfId="493" xr:uid="{00000000-0005-0000-0000-000083000000}"/>
    <cellStyle name="20% - Accent4 8 3" xfId="494" xr:uid="{00000000-0005-0000-0000-000084000000}"/>
    <cellStyle name="20% - Accent4 8 4" xfId="495" xr:uid="{00000000-0005-0000-0000-000085000000}"/>
    <cellStyle name="20% - Accent4 8 5" xfId="496" xr:uid="{00000000-0005-0000-0000-000086000000}"/>
    <cellStyle name="20% - Accent4 9" xfId="497" xr:uid="{00000000-0005-0000-0000-000087000000}"/>
    <cellStyle name="20% - Accent5 10" xfId="498" xr:uid="{00000000-0005-0000-0000-000088000000}"/>
    <cellStyle name="20% - Accent5 2" xfId="33" xr:uid="{00000000-0005-0000-0000-000089000000}"/>
    <cellStyle name="20% - Accent5 2 2" xfId="499" xr:uid="{00000000-0005-0000-0000-00008A000000}"/>
    <cellStyle name="20% - Accent5 2 3" xfId="500" xr:uid="{00000000-0005-0000-0000-00008B000000}"/>
    <cellStyle name="20% - Accent5 2 4" xfId="501" xr:uid="{00000000-0005-0000-0000-00008C000000}"/>
    <cellStyle name="20% - Accent5 2 5" xfId="502" xr:uid="{00000000-0005-0000-0000-00008D000000}"/>
    <cellStyle name="20% - Accent5 3" xfId="34" xr:uid="{00000000-0005-0000-0000-00008E000000}"/>
    <cellStyle name="20% - Accent5 3 2" xfId="503" xr:uid="{00000000-0005-0000-0000-00008F000000}"/>
    <cellStyle name="20% - Accent5 3 3" xfId="504" xr:uid="{00000000-0005-0000-0000-000090000000}"/>
    <cellStyle name="20% - Accent5 3 4" xfId="505" xr:uid="{00000000-0005-0000-0000-000091000000}"/>
    <cellStyle name="20% - Accent5 3 5" xfId="506" xr:uid="{00000000-0005-0000-0000-000092000000}"/>
    <cellStyle name="20% - Accent5 4" xfId="35" xr:uid="{00000000-0005-0000-0000-000093000000}"/>
    <cellStyle name="20% - Accent5 4 2" xfId="507" xr:uid="{00000000-0005-0000-0000-000094000000}"/>
    <cellStyle name="20% - Accent5 4 3" xfId="508" xr:uid="{00000000-0005-0000-0000-000095000000}"/>
    <cellStyle name="20% - Accent5 4 4" xfId="509" xr:uid="{00000000-0005-0000-0000-000096000000}"/>
    <cellStyle name="20% - Accent5 4 5" xfId="510" xr:uid="{00000000-0005-0000-0000-000097000000}"/>
    <cellStyle name="20% - Accent5 5" xfId="36" xr:uid="{00000000-0005-0000-0000-000098000000}"/>
    <cellStyle name="20% - Accent5 5 2" xfId="511" xr:uid="{00000000-0005-0000-0000-000099000000}"/>
    <cellStyle name="20% - Accent5 5 3" xfId="512" xr:uid="{00000000-0005-0000-0000-00009A000000}"/>
    <cellStyle name="20% - Accent5 5 4" xfId="513" xr:uid="{00000000-0005-0000-0000-00009B000000}"/>
    <cellStyle name="20% - Accent5 5 5" xfId="514" xr:uid="{00000000-0005-0000-0000-00009C000000}"/>
    <cellStyle name="20% - Accent5 6" xfId="37" xr:uid="{00000000-0005-0000-0000-00009D000000}"/>
    <cellStyle name="20% - Accent5 6 2" xfId="515" xr:uid="{00000000-0005-0000-0000-00009E000000}"/>
    <cellStyle name="20% - Accent5 6 3" xfId="516" xr:uid="{00000000-0005-0000-0000-00009F000000}"/>
    <cellStyle name="20% - Accent5 6 4" xfId="517" xr:uid="{00000000-0005-0000-0000-0000A0000000}"/>
    <cellStyle name="20% - Accent5 6 5" xfId="518" xr:uid="{00000000-0005-0000-0000-0000A1000000}"/>
    <cellStyle name="20% - Accent5 7" xfId="38" xr:uid="{00000000-0005-0000-0000-0000A2000000}"/>
    <cellStyle name="20% - Accent5 7 2" xfId="39" xr:uid="{00000000-0005-0000-0000-0000A3000000}"/>
    <cellStyle name="20% - Accent5 8" xfId="40" xr:uid="{00000000-0005-0000-0000-0000A4000000}"/>
    <cellStyle name="20% - Accent5 8 2" xfId="519" xr:uid="{00000000-0005-0000-0000-0000A5000000}"/>
    <cellStyle name="20% - Accent5 8 3" xfId="520" xr:uid="{00000000-0005-0000-0000-0000A6000000}"/>
    <cellStyle name="20% - Accent5 8 4" xfId="521" xr:uid="{00000000-0005-0000-0000-0000A7000000}"/>
    <cellStyle name="20% - Accent5 8 5" xfId="522" xr:uid="{00000000-0005-0000-0000-0000A8000000}"/>
    <cellStyle name="20% - Accent5 9" xfId="523" xr:uid="{00000000-0005-0000-0000-0000A9000000}"/>
    <cellStyle name="20% - Accent6 10" xfId="524" xr:uid="{00000000-0005-0000-0000-0000AA000000}"/>
    <cellStyle name="20% - Accent6 2" xfId="41" xr:uid="{00000000-0005-0000-0000-0000AB000000}"/>
    <cellStyle name="20% - Accent6 2 2" xfId="525" xr:uid="{00000000-0005-0000-0000-0000AC000000}"/>
    <cellStyle name="20% - Accent6 2 3" xfId="526" xr:uid="{00000000-0005-0000-0000-0000AD000000}"/>
    <cellStyle name="20% - Accent6 2 4" xfId="527" xr:uid="{00000000-0005-0000-0000-0000AE000000}"/>
    <cellStyle name="20% - Accent6 2 5" xfId="528" xr:uid="{00000000-0005-0000-0000-0000AF000000}"/>
    <cellStyle name="20% - Accent6 3" xfId="42" xr:uid="{00000000-0005-0000-0000-0000B0000000}"/>
    <cellStyle name="20% - Accent6 3 2" xfId="529" xr:uid="{00000000-0005-0000-0000-0000B1000000}"/>
    <cellStyle name="20% - Accent6 3 3" xfId="530" xr:uid="{00000000-0005-0000-0000-0000B2000000}"/>
    <cellStyle name="20% - Accent6 3 4" xfId="531" xr:uid="{00000000-0005-0000-0000-0000B3000000}"/>
    <cellStyle name="20% - Accent6 3 5" xfId="532" xr:uid="{00000000-0005-0000-0000-0000B4000000}"/>
    <cellStyle name="20% - Accent6 4" xfId="43" xr:uid="{00000000-0005-0000-0000-0000B5000000}"/>
    <cellStyle name="20% - Accent6 4 2" xfId="533" xr:uid="{00000000-0005-0000-0000-0000B6000000}"/>
    <cellStyle name="20% - Accent6 4 3" xfId="534" xr:uid="{00000000-0005-0000-0000-0000B7000000}"/>
    <cellStyle name="20% - Accent6 4 4" xfId="535" xr:uid="{00000000-0005-0000-0000-0000B8000000}"/>
    <cellStyle name="20% - Accent6 4 5" xfId="536" xr:uid="{00000000-0005-0000-0000-0000B9000000}"/>
    <cellStyle name="20% - Accent6 5" xfId="44" xr:uid="{00000000-0005-0000-0000-0000BA000000}"/>
    <cellStyle name="20% - Accent6 5 2" xfId="537" xr:uid="{00000000-0005-0000-0000-0000BB000000}"/>
    <cellStyle name="20% - Accent6 5 3" xfId="538" xr:uid="{00000000-0005-0000-0000-0000BC000000}"/>
    <cellStyle name="20% - Accent6 5 4" xfId="539" xr:uid="{00000000-0005-0000-0000-0000BD000000}"/>
    <cellStyle name="20% - Accent6 5 5" xfId="540" xr:uid="{00000000-0005-0000-0000-0000BE000000}"/>
    <cellStyle name="20% - Accent6 6" xfId="45" xr:uid="{00000000-0005-0000-0000-0000BF000000}"/>
    <cellStyle name="20% - Accent6 6 2" xfId="541" xr:uid="{00000000-0005-0000-0000-0000C0000000}"/>
    <cellStyle name="20% - Accent6 6 3" xfId="542" xr:uid="{00000000-0005-0000-0000-0000C1000000}"/>
    <cellStyle name="20% - Accent6 6 4" xfId="543" xr:uid="{00000000-0005-0000-0000-0000C2000000}"/>
    <cellStyle name="20% - Accent6 6 5" xfId="544" xr:uid="{00000000-0005-0000-0000-0000C3000000}"/>
    <cellStyle name="20% - Accent6 7" xfId="46" xr:uid="{00000000-0005-0000-0000-0000C4000000}"/>
    <cellStyle name="20% - Accent6 7 2" xfId="47" xr:uid="{00000000-0005-0000-0000-0000C5000000}"/>
    <cellStyle name="20% - Accent6 8" xfId="48" xr:uid="{00000000-0005-0000-0000-0000C6000000}"/>
    <cellStyle name="20% - Accent6 8 2" xfId="545" xr:uid="{00000000-0005-0000-0000-0000C7000000}"/>
    <cellStyle name="20% - Accent6 8 3" xfId="546" xr:uid="{00000000-0005-0000-0000-0000C8000000}"/>
    <cellStyle name="20% - Accent6 8 4" xfId="547" xr:uid="{00000000-0005-0000-0000-0000C9000000}"/>
    <cellStyle name="20% - Accent6 8 5" xfId="548" xr:uid="{00000000-0005-0000-0000-0000CA000000}"/>
    <cellStyle name="20% - Accent6 9" xfId="549" xr:uid="{00000000-0005-0000-0000-0000CB000000}"/>
    <cellStyle name="40% - Accent1 10" xfId="550" xr:uid="{00000000-0005-0000-0000-0000CC000000}"/>
    <cellStyle name="40% - Accent1 2" xfId="49" xr:uid="{00000000-0005-0000-0000-0000CD000000}"/>
    <cellStyle name="40% - Accent1 2 2" xfId="551" xr:uid="{00000000-0005-0000-0000-0000CE000000}"/>
    <cellStyle name="40% - Accent1 2 3" xfId="552" xr:uid="{00000000-0005-0000-0000-0000CF000000}"/>
    <cellStyle name="40% - Accent1 2 4" xfId="553" xr:uid="{00000000-0005-0000-0000-0000D0000000}"/>
    <cellStyle name="40% - Accent1 2 5" xfId="554" xr:uid="{00000000-0005-0000-0000-0000D1000000}"/>
    <cellStyle name="40% - Accent1 3" xfId="50" xr:uid="{00000000-0005-0000-0000-0000D2000000}"/>
    <cellStyle name="40% - Accent1 3 2" xfId="555" xr:uid="{00000000-0005-0000-0000-0000D3000000}"/>
    <cellStyle name="40% - Accent1 3 3" xfId="556" xr:uid="{00000000-0005-0000-0000-0000D4000000}"/>
    <cellStyle name="40% - Accent1 3 4" xfId="557" xr:uid="{00000000-0005-0000-0000-0000D5000000}"/>
    <cellStyle name="40% - Accent1 3 5" xfId="558" xr:uid="{00000000-0005-0000-0000-0000D6000000}"/>
    <cellStyle name="40% - Accent1 4" xfId="51" xr:uid="{00000000-0005-0000-0000-0000D7000000}"/>
    <cellStyle name="40% - Accent1 4 2" xfId="559" xr:uid="{00000000-0005-0000-0000-0000D8000000}"/>
    <cellStyle name="40% - Accent1 4 3" xfId="560" xr:uid="{00000000-0005-0000-0000-0000D9000000}"/>
    <cellStyle name="40% - Accent1 4 4" xfId="561" xr:uid="{00000000-0005-0000-0000-0000DA000000}"/>
    <cellStyle name="40% - Accent1 4 5" xfId="562" xr:uid="{00000000-0005-0000-0000-0000DB000000}"/>
    <cellStyle name="40% - Accent1 5" xfId="52" xr:uid="{00000000-0005-0000-0000-0000DC000000}"/>
    <cellStyle name="40% - Accent1 5 2" xfId="563" xr:uid="{00000000-0005-0000-0000-0000DD000000}"/>
    <cellStyle name="40% - Accent1 5 3" xfId="564" xr:uid="{00000000-0005-0000-0000-0000DE000000}"/>
    <cellStyle name="40% - Accent1 5 4" xfId="565" xr:uid="{00000000-0005-0000-0000-0000DF000000}"/>
    <cellStyle name="40% - Accent1 5 5" xfId="566" xr:uid="{00000000-0005-0000-0000-0000E0000000}"/>
    <cellStyle name="40% - Accent1 6" xfId="53" xr:uid="{00000000-0005-0000-0000-0000E1000000}"/>
    <cellStyle name="40% - Accent1 6 2" xfId="567" xr:uid="{00000000-0005-0000-0000-0000E2000000}"/>
    <cellStyle name="40% - Accent1 6 3" xfId="568" xr:uid="{00000000-0005-0000-0000-0000E3000000}"/>
    <cellStyle name="40% - Accent1 6 4" xfId="569" xr:uid="{00000000-0005-0000-0000-0000E4000000}"/>
    <cellStyle name="40% - Accent1 6 5" xfId="570" xr:uid="{00000000-0005-0000-0000-0000E5000000}"/>
    <cellStyle name="40% - Accent1 7" xfId="54" xr:uid="{00000000-0005-0000-0000-0000E6000000}"/>
    <cellStyle name="40% - Accent1 7 2" xfId="55" xr:uid="{00000000-0005-0000-0000-0000E7000000}"/>
    <cellStyle name="40% - Accent1 8" xfId="56" xr:uid="{00000000-0005-0000-0000-0000E8000000}"/>
    <cellStyle name="40% - Accent1 8 2" xfId="571" xr:uid="{00000000-0005-0000-0000-0000E9000000}"/>
    <cellStyle name="40% - Accent1 8 3" xfId="572" xr:uid="{00000000-0005-0000-0000-0000EA000000}"/>
    <cellStyle name="40% - Accent1 8 4" xfId="573" xr:uid="{00000000-0005-0000-0000-0000EB000000}"/>
    <cellStyle name="40% - Accent1 8 5" xfId="574" xr:uid="{00000000-0005-0000-0000-0000EC000000}"/>
    <cellStyle name="40% - Accent1 9" xfId="575" xr:uid="{00000000-0005-0000-0000-0000ED000000}"/>
    <cellStyle name="40% - Accent2 10" xfId="576" xr:uid="{00000000-0005-0000-0000-0000EE000000}"/>
    <cellStyle name="40% - Accent2 2" xfId="57" xr:uid="{00000000-0005-0000-0000-0000EF000000}"/>
    <cellStyle name="40% - Accent2 2 2" xfId="577" xr:uid="{00000000-0005-0000-0000-0000F0000000}"/>
    <cellStyle name="40% - Accent2 2 3" xfId="578" xr:uid="{00000000-0005-0000-0000-0000F1000000}"/>
    <cellStyle name="40% - Accent2 2 4" xfId="579" xr:uid="{00000000-0005-0000-0000-0000F2000000}"/>
    <cellStyle name="40% - Accent2 2 5" xfId="580" xr:uid="{00000000-0005-0000-0000-0000F3000000}"/>
    <cellStyle name="40% - Accent2 3" xfId="58" xr:uid="{00000000-0005-0000-0000-0000F4000000}"/>
    <cellStyle name="40% - Accent2 3 2" xfId="581" xr:uid="{00000000-0005-0000-0000-0000F5000000}"/>
    <cellStyle name="40% - Accent2 3 3" xfId="582" xr:uid="{00000000-0005-0000-0000-0000F6000000}"/>
    <cellStyle name="40% - Accent2 3 4" xfId="583" xr:uid="{00000000-0005-0000-0000-0000F7000000}"/>
    <cellStyle name="40% - Accent2 3 5" xfId="584" xr:uid="{00000000-0005-0000-0000-0000F8000000}"/>
    <cellStyle name="40% - Accent2 4" xfId="59" xr:uid="{00000000-0005-0000-0000-0000F9000000}"/>
    <cellStyle name="40% - Accent2 4 2" xfId="585" xr:uid="{00000000-0005-0000-0000-0000FA000000}"/>
    <cellStyle name="40% - Accent2 4 3" xfId="586" xr:uid="{00000000-0005-0000-0000-0000FB000000}"/>
    <cellStyle name="40% - Accent2 4 4" xfId="587" xr:uid="{00000000-0005-0000-0000-0000FC000000}"/>
    <cellStyle name="40% - Accent2 4 5" xfId="588" xr:uid="{00000000-0005-0000-0000-0000FD000000}"/>
    <cellStyle name="40% - Accent2 5" xfId="60" xr:uid="{00000000-0005-0000-0000-0000FE000000}"/>
    <cellStyle name="40% - Accent2 5 2" xfId="589" xr:uid="{00000000-0005-0000-0000-0000FF000000}"/>
    <cellStyle name="40% - Accent2 5 3" xfId="590" xr:uid="{00000000-0005-0000-0000-000000010000}"/>
    <cellStyle name="40% - Accent2 5 4" xfId="591" xr:uid="{00000000-0005-0000-0000-000001010000}"/>
    <cellStyle name="40% - Accent2 5 5" xfId="592" xr:uid="{00000000-0005-0000-0000-000002010000}"/>
    <cellStyle name="40% - Accent2 6" xfId="61" xr:uid="{00000000-0005-0000-0000-000003010000}"/>
    <cellStyle name="40% - Accent2 6 2" xfId="593" xr:uid="{00000000-0005-0000-0000-000004010000}"/>
    <cellStyle name="40% - Accent2 6 3" xfId="594" xr:uid="{00000000-0005-0000-0000-000005010000}"/>
    <cellStyle name="40% - Accent2 6 4" xfId="595" xr:uid="{00000000-0005-0000-0000-000006010000}"/>
    <cellStyle name="40% - Accent2 6 5" xfId="596" xr:uid="{00000000-0005-0000-0000-000007010000}"/>
    <cellStyle name="40% - Accent2 7" xfId="62" xr:uid="{00000000-0005-0000-0000-000008010000}"/>
    <cellStyle name="40% - Accent2 7 2" xfId="63" xr:uid="{00000000-0005-0000-0000-000009010000}"/>
    <cellStyle name="40% - Accent2 8" xfId="64" xr:uid="{00000000-0005-0000-0000-00000A010000}"/>
    <cellStyle name="40% - Accent2 8 2" xfId="597" xr:uid="{00000000-0005-0000-0000-00000B010000}"/>
    <cellStyle name="40% - Accent2 8 3" xfId="598" xr:uid="{00000000-0005-0000-0000-00000C010000}"/>
    <cellStyle name="40% - Accent2 8 4" xfId="599" xr:uid="{00000000-0005-0000-0000-00000D010000}"/>
    <cellStyle name="40% - Accent2 8 5" xfId="600" xr:uid="{00000000-0005-0000-0000-00000E010000}"/>
    <cellStyle name="40% - Accent2 9" xfId="601" xr:uid="{00000000-0005-0000-0000-00000F010000}"/>
    <cellStyle name="40% - Accent3 10" xfId="602" xr:uid="{00000000-0005-0000-0000-000010010000}"/>
    <cellStyle name="40% - Accent3 2" xfId="65" xr:uid="{00000000-0005-0000-0000-000011010000}"/>
    <cellStyle name="40% - Accent3 2 2" xfId="603" xr:uid="{00000000-0005-0000-0000-000012010000}"/>
    <cellStyle name="40% - Accent3 2 3" xfId="604" xr:uid="{00000000-0005-0000-0000-000013010000}"/>
    <cellStyle name="40% - Accent3 2 4" xfId="605" xr:uid="{00000000-0005-0000-0000-000014010000}"/>
    <cellStyle name="40% - Accent3 2 5" xfId="606" xr:uid="{00000000-0005-0000-0000-000015010000}"/>
    <cellStyle name="40% - Accent3 3" xfId="66" xr:uid="{00000000-0005-0000-0000-000016010000}"/>
    <cellStyle name="40% - Accent3 3 2" xfId="607" xr:uid="{00000000-0005-0000-0000-000017010000}"/>
    <cellStyle name="40% - Accent3 3 3" xfId="608" xr:uid="{00000000-0005-0000-0000-000018010000}"/>
    <cellStyle name="40% - Accent3 3 4" xfId="609" xr:uid="{00000000-0005-0000-0000-000019010000}"/>
    <cellStyle name="40% - Accent3 3 5" xfId="610" xr:uid="{00000000-0005-0000-0000-00001A010000}"/>
    <cellStyle name="40% - Accent3 4" xfId="67" xr:uid="{00000000-0005-0000-0000-00001B010000}"/>
    <cellStyle name="40% - Accent3 4 2" xfId="611" xr:uid="{00000000-0005-0000-0000-00001C010000}"/>
    <cellStyle name="40% - Accent3 4 3" xfId="612" xr:uid="{00000000-0005-0000-0000-00001D010000}"/>
    <cellStyle name="40% - Accent3 4 4" xfId="613" xr:uid="{00000000-0005-0000-0000-00001E010000}"/>
    <cellStyle name="40% - Accent3 4 5" xfId="614" xr:uid="{00000000-0005-0000-0000-00001F010000}"/>
    <cellStyle name="40% - Accent3 5" xfId="68" xr:uid="{00000000-0005-0000-0000-000020010000}"/>
    <cellStyle name="40% - Accent3 5 2" xfId="615" xr:uid="{00000000-0005-0000-0000-000021010000}"/>
    <cellStyle name="40% - Accent3 5 3" xfId="616" xr:uid="{00000000-0005-0000-0000-000022010000}"/>
    <cellStyle name="40% - Accent3 5 4" xfId="617" xr:uid="{00000000-0005-0000-0000-000023010000}"/>
    <cellStyle name="40% - Accent3 5 5" xfId="618" xr:uid="{00000000-0005-0000-0000-000024010000}"/>
    <cellStyle name="40% - Accent3 6" xfId="69" xr:uid="{00000000-0005-0000-0000-000025010000}"/>
    <cellStyle name="40% - Accent3 6 2" xfId="619" xr:uid="{00000000-0005-0000-0000-000026010000}"/>
    <cellStyle name="40% - Accent3 6 3" xfId="620" xr:uid="{00000000-0005-0000-0000-000027010000}"/>
    <cellStyle name="40% - Accent3 6 4" xfId="621" xr:uid="{00000000-0005-0000-0000-000028010000}"/>
    <cellStyle name="40% - Accent3 6 5" xfId="622" xr:uid="{00000000-0005-0000-0000-000029010000}"/>
    <cellStyle name="40% - Accent3 7" xfId="70" xr:uid="{00000000-0005-0000-0000-00002A010000}"/>
    <cellStyle name="40% - Accent3 7 2" xfId="71" xr:uid="{00000000-0005-0000-0000-00002B010000}"/>
    <cellStyle name="40% - Accent3 8" xfId="72" xr:uid="{00000000-0005-0000-0000-00002C010000}"/>
    <cellStyle name="40% - Accent3 8 2" xfId="623" xr:uid="{00000000-0005-0000-0000-00002D010000}"/>
    <cellStyle name="40% - Accent3 8 3" xfId="624" xr:uid="{00000000-0005-0000-0000-00002E010000}"/>
    <cellStyle name="40% - Accent3 8 4" xfId="625" xr:uid="{00000000-0005-0000-0000-00002F010000}"/>
    <cellStyle name="40% - Accent3 8 5" xfId="626" xr:uid="{00000000-0005-0000-0000-000030010000}"/>
    <cellStyle name="40% - Accent3 9" xfId="627" xr:uid="{00000000-0005-0000-0000-000031010000}"/>
    <cellStyle name="40% - Accent4 10" xfId="628" xr:uid="{00000000-0005-0000-0000-000032010000}"/>
    <cellStyle name="40% - Accent4 2" xfId="73" xr:uid="{00000000-0005-0000-0000-000033010000}"/>
    <cellStyle name="40% - Accent4 2 2" xfId="629" xr:uid="{00000000-0005-0000-0000-000034010000}"/>
    <cellStyle name="40% - Accent4 2 3" xfId="630" xr:uid="{00000000-0005-0000-0000-000035010000}"/>
    <cellStyle name="40% - Accent4 2 4" xfId="631" xr:uid="{00000000-0005-0000-0000-000036010000}"/>
    <cellStyle name="40% - Accent4 2 5" xfId="632" xr:uid="{00000000-0005-0000-0000-000037010000}"/>
    <cellStyle name="40% - Accent4 3" xfId="74" xr:uid="{00000000-0005-0000-0000-000038010000}"/>
    <cellStyle name="40% - Accent4 3 2" xfId="633" xr:uid="{00000000-0005-0000-0000-000039010000}"/>
    <cellStyle name="40% - Accent4 3 3" xfId="634" xr:uid="{00000000-0005-0000-0000-00003A010000}"/>
    <cellStyle name="40% - Accent4 3 4" xfId="635" xr:uid="{00000000-0005-0000-0000-00003B010000}"/>
    <cellStyle name="40% - Accent4 3 5" xfId="636" xr:uid="{00000000-0005-0000-0000-00003C010000}"/>
    <cellStyle name="40% - Accent4 4" xfId="75" xr:uid="{00000000-0005-0000-0000-00003D010000}"/>
    <cellStyle name="40% - Accent4 4 2" xfId="637" xr:uid="{00000000-0005-0000-0000-00003E010000}"/>
    <cellStyle name="40% - Accent4 4 3" xfId="638" xr:uid="{00000000-0005-0000-0000-00003F010000}"/>
    <cellStyle name="40% - Accent4 4 4" xfId="639" xr:uid="{00000000-0005-0000-0000-000040010000}"/>
    <cellStyle name="40% - Accent4 4 5" xfId="640" xr:uid="{00000000-0005-0000-0000-000041010000}"/>
    <cellStyle name="40% - Accent4 5" xfId="76" xr:uid="{00000000-0005-0000-0000-000042010000}"/>
    <cellStyle name="40% - Accent4 5 2" xfId="641" xr:uid="{00000000-0005-0000-0000-000043010000}"/>
    <cellStyle name="40% - Accent4 5 3" xfId="642" xr:uid="{00000000-0005-0000-0000-000044010000}"/>
    <cellStyle name="40% - Accent4 5 4" xfId="643" xr:uid="{00000000-0005-0000-0000-000045010000}"/>
    <cellStyle name="40% - Accent4 5 5" xfId="644" xr:uid="{00000000-0005-0000-0000-000046010000}"/>
    <cellStyle name="40% - Accent4 6" xfId="77" xr:uid="{00000000-0005-0000-0000-000047010000}"/>
    <cellStyle name="40% - Accent4 6 2" xfId="645" xr:uid="{00000000-0005-0000-0000-000048010000}"/>
    <cellStyle name="40% - Accent4 6 3" xfId="646" xr:uid="{00000000-0005-0000-0000-000049010000}"/>
    <cellStyle name="40% - Accent4 6 4" xfId="647" xr:uid="{00000000-0005-0000-0000-00004A010000}"/>
    <cellStyle name="40% - Accent4 6 5" xfId="648" xr:uid="{00000000-0005-0000-0000-00004B010000}"/>
    <cellStyle name="40% - Accent4 7" xfId="78" xr:uid="{00000000-0005-0000-0000-00004C010000}"/>
    <cellStyle name="40% - Accent4 7 2" xfId="79" xr:uid="{00000000-0005-0000-0000-00004D010000}"/>
    <cellStyle name="40% - Accent4 8" xfId="80" xr:uid="{00000000-0005-0000-0000-00004E010000}"/>
    <cellStyle name="40% - Accent4 8 2" xfId="649" xr:uid="{00000000-0005-0000-0000-00004F010000}"/>
    <cellStyle name="40% - Accent4 8 3" xfId="650" xr:uid="{00000000-0005-0000-0000-000050010000}"/>
    <cellStyle name="40% - Accent4 8 4" xfId="651" xr:uid="{00000000-0005-0000-0000-000051010000}"/>
    <cellStyle name="40% - Accent4 8 5" xfId="652" xr:uid="{00000000-0005-0000-0000-000052010000}"/>
    <cellStyle name="40% - Accent4 9" xfId="653" xr:uid="{00000000-0005-0000-0000-000053010000}"/>
    <cellStyle name="40% - Accent5 10" xfId="654" xr:uid="{00000000-0005-0000-0000-000054010000}"/>
    <cellStyle name="40% - Accent5 2" xfId="81" xr:uid="{00000000-0005-0000-0000-000055010000}"/>
    <cellStyle name="40% - Accent5 2 2" xfId="655" xr:uid="{00000000-0005-0000-0000-000056010000}"/>
    <cellStyle name="40% - Accent5 2 3" xfId="656" xr:uid="{00000000-0005-0000-0000-000057010000}"/>
    <cellStyle name="40% - Accent5 2 4" xfId="657" xr:uid="{00000000-0005-0000-0000-000058010000}"/>
    <cellStyle name="40% - Accent5 2 5" xfId="658" xr:uid="{00000000-0005-0000-0000-000059010000}"/>
    <cellStyle name="40% - Accent5 3" xfId="82" xr:uid="{00000000-0005-0000-0000-00005A010000}"/>
    <cellStyle name="40% - Accent5 3 2" xfId="659" xr:uid="{00000000-0005-0000-0000-00005B010000}"/>
    <cellStyle name="40% - Accent5 3 3" xfId="660" xr:uid="{00000000-0005-0000-0000-00005C010000}"/>
    <cellStyle name="40% - Accent5 3 4" xfId="661" xr:uid="{00000000-0005-0000-0000-00005D010000}"/>
    <cellStyle name="40% - Accent5 3 5" xfId="662" xr:uid="{00000000-0005-0000-0000-00005E010000}"/>
    <cellStyle name="40% - Accent5 4" xfId="83" xr:uid="{00000000-0005-0000-0000-00005F010000}"/>
    <cellStyle name="40% - Accent5 4 2" xfId="663" xr:uid="{00000000-0005-0000-0000-000060010000}"/>
    <cellStyle name="40% - Accent5 4 3" xfId="664" xr:uid="{00000000-0005-0000-0000-000061010000}"/>
    <cellStyle name="40% - Accent5 4 4" xfId="665" xr:uid="{00000000-0005-0000-0000-000062010000}"/>
    <cellStyle name="40% - Accent5 4 5" xfId="666" xr:uid="{00000000-0005-0000-0000-000063010000}"/>
    <cellStyle name="40% - Accent5 5" xfId="84" xr:uid="{00000000-0005-0000-0000-000064010000}"/>
    <cellStyle name="40% - Accent5 5 2" xfId="667" xr:uid="{00000000-0005-0000-0000-000065010000}"/>
    <cellStyle name="40% - Accent5 5 3" xfId="668" xr:uid="{00000000-0005-0000-0000-000066010000}"/>
    <cellStyle name="40% - Accent5 5 4" xfId="669" xr:uid="{00000000-0005-0000-0000-000067010000}"/>
    <cellStyle name="40% - Accent5 5 5" xfId="670" xr:uid="{00000000-0005-0000-0000-000068010000}"/>
    <cellStyle name="40% - Accent5 6" xfId="85" xr:uid="{00000000-0005-0000-0000-000069010000}"/>
    <cellStyle name="40% - Accent5 6 2" xfId="671" xr:uid="{00000000-0005-0000-0000-00006A010000}"/>
    <cellStyle name="40% - Accent5 6 3" xfId="672" xr:uid="{00000000-0005-0000-0000-00006B010000}"/>
    <cellStyle name="40% - Accent5 6 4" xfId="673" xr:uid="{00000000-0005-0000-0000-00006C010000}"/>
    <cellStyle name="40% - Accent5 6 5" xfId="674" xr:uid="{00000000-0005-0000-0000-00006D010000}"/>
    <cellStyle name="40% - Accent5 7" xfId="86" xr:uid="{00000000-0005-0000-0000-00006E010000}"/>
    <cellStyle name="40% - Accent5 7 2" xfId="87" xr:uid="{00000000-0005-0000-0000-00006F010000}"/>
    <cellStyle name="40% - Accent5 8" xfId="88" xr:uid="{00000000-0005-0000-0000-000070010000}"/>
    <cellStyle name="40% - Accent5 8 2" xfId="675" xr:uid="{00000000-0005-0000-0000-000071010000}"/>
    <cellStyle name="40% - Accent5 8 3" xfId="676" xr:uid="{00000000-0005-0000-0000-000072010000}"/>
    <cellStyle name="40% - Accent5 8 4" xfId="677" xr:uid="{00000000-0005-0000-0000-000073010000}"/>
    <cellStyle name="40% - Accent5 8 5" xfId="678" xr:uid="{00000000-0005-0000-0000-000074010000}"/>
    <cellStyle name="40% - Accent5 9" xfId="679" xr:uid="{00000000-0005-0000-0000-000075010000}"/>
    <cellStyle name="40% - Accent6 10" xfId="680" xr:uid="{00000000-0005-0000-0000-000076010000}"/>
    <cellStyle name="40% - Accent6 2" xfId="89" xr:uid="{00000000-0005-0000-0000-000077010000}"/>
    <cellStyle name="40% - Accent6 2 2" xfId="681" xr:uid="{00000000-0005-0000-0000-000078010000}"/>
    <cellStyle name="40% - Accent6 2 3" xfId="682" xr:uid="{00000000-0005-0000-0000-000079010000}"/>
    <cellStyle name="40% - Accent6 2 4" xfId="683" xr:uid="{00000000-0005-0000-0000-00007A010000}"/>
    <cellStyle name="40% - Accent6 2 5" xfId="684" xr:uid="{00000000-0005-0000-0000-00007B010000}"/>
    <cellStyle name="40% - Accent6 3" xfId="90" xr:uid="{00000000-0005-0000-0000-00007C010000}"/>
    <cellStyle name="40% - Accent6 3 2" xfId="685" xr:uid="{00000000-0005-0000-0000-00007D010000}"/>
    <cellStyle name="40% - Accent6 3 3" xfId="686" xr:uid="{00000000-0005-0000-0000-00007E010000}"/>
    <cellStyle name="40% - Accent6 3 4" xfId="687" xr:uid="{00000000-0005-0000-0000-00007F010000}"/>
    <cellStyle name="40% - Accent6 3 5" xfId="688" xr:uid="{00000000-0005-0000-0000-000080010000}"/>
    <cellStyle name="40% - Accent6 4" xfId="91" xr:uid="{00000000-0005-0000-0000-000081010000}"/>
    <cellStyle name="40% - Accent6 4 2" xfId="689" xr:uid="{00000000-0005-0000-0000-000082010000}"/>
    <cellStyle name="40% - Accent6 4 3" xfId="690" xr:uid="{00000000-0005-0000-0000-000083010000}"/>
    <cellStyle name="40% - Accent6 4 4" xfId="691" xr:uid="{00000000-0005-0000-0000-000084010000}"/>
    <cellStyle name="40% - Accent6 4 5" xfId="692" xr:uid="{00000000-0005-0000-0000-000085010000}"/>
    <cellStyle name="40% - Accent6 5" xfId="92" xr:uid="{00000000-0005-0000-0000-000086010000}"/>
    <cellStyle name="40% - Accent6 5 2" xfId="693" xr:uid="{00000000-0005-0000-0000-000087010000}"/>
    <cellStyle name="40% - Accent6 5 3" xfId="694" xr:uid="{00000000-0005-0000-0000-000088010000}"/>
    <cellStyle name="40% - Accent6 5 4" xfId="695" xr:uid="{00000000-0005-0000-0000-000089010000}"/>
    <cellStyle name="40% - Accent6 5 5" xfId="696" xr:uid="{00000000-0005-0000-0000-00008A010000}"/>
    <cellStyle name="40% - Accent6 6" xfId="93" xr:uid="{00000000-0005-0000-0000-00008B010000}"/>
    <cellStyle name="40% - Accent6 6 2" xfId="697" xr:uid="{00000000-0005-0000-0000-00008C010000}"/>
    <cellStyle name="40% - Accent6 6 3" xfId="698" xr:uid="{00000000-0005-0000-0000-00008D010000}"/>
    <cellStyle name="40% - Accent6 6 4" xfId="699" xr:uid="{00000000-0005-0000-0000-00008E010000}"/>
    <cellStyle name="40% - Accent6 6 5" xfId="700" xr:uid="{00000000-0005-0000-0000-00008F010000}"/>
    <cellStyle name="40% - Accent6 7" xfId="94" xr:uid="{00000000-0005-0000-0000-000090010000}"/>
    <cellStyle name="40% - Accent6 7 2" xfId="95" xr:uid="{00000000-0005-0000-0000-000091010000}"/>
    <cellStyle name="40% - Accent6 8" xfId="96" xr:uid="{00000000-0005-0000-0000-000092010000}"/>
    <cellStyle name="40% - Accent6 8 2" xfId="701" xr:uid="{00000000-0005-0000-0000-000093010000}"/>
    <cellStyle name="40% - Accent6 8 3" xfId="702" xr:uid="{00000000-0005-0000-0000-000094010000}"/>
    <cellStyle name="40% - Accent6 8 4" xfId="703" xr:uid="{00000000-0005-0000-0000-000095010000}"/>
    <cellStyle name="40% - Accent6 8 5" xfId="704" xr:uid="{00000000-0005-0000-0000-000096010000}"/>
    <cellStyle name="40% - Accent6 9" xfId="705" xr:uid="{00000000-0005-0000-0000-000097010000}"/>
    <cellStyle name="60% - Accent1 2" xfId="97" xr:uid="{00000000-0005-0000-0000-000098010000}"/>
    <cellStyle name="60% - Accent1 3" xfId="98" xr:uid="{00000000-0005-0000-0000-000099010000}"/>
    <cellStyle name="60% - Accent1 4" xfId="99" xr:uid="{00000000-0005-0000-0000-00009A010000}"/>
    <cellStyle name="60% - Accent1 5" xfId="100" xr:uid="{00000000-0005-0000-0000-00009B010000}"/>
    <cellStyle name="60% - Accent1 6" xfId="101" xr:uid="{00000000-0005-0000-0000-00009C010000}"/>
    <cellStyle name="60% - Accent1 7" xfId="102" xr:uid="{00000000-0005-0000-0000-00009D010000}"/>
    <cellStyle name="60% - Accent1 8" xfId="103" xr:uid="{00000000-0005-0000-0000-00009E010000}"/>
    <cellStyle name="60% - Accent1 9" xfId="706" xr:uid="{00000000-0005-0000-0000-00009F010000}"/>
    <cellStyle name="60% - Accent2 2" xfId="104" xr:uid="{00000000-0005-0000-0000-0000A0010000}"/>
    <cellStyle name="60% - Accent2 3" xfId="105" xr:uid="{00000000-0005-0000-0000-0000A1010000}"/>
    <cellStyle name="60% - Accent2 4" xfId="106" xr:uid="{00000000-0005-0000-0000-0000A2010000}"/>
    <cellStyle name="60% - Accent2 5" xfId="107" xr:uid="{00000000-0005-0000-0000-0000A3010000}"/>
    <cellStyle name="60% - Accent2 6" xfId="108" xr:uid="{00000000-0005-0000-0000-0000A4010000}"/>
    <cellStyle name="60% - Accent2 7" xfId="109" xr:uid="{00000000-0005-0000-0000-0000A5010000}"/>
    <cellStyle name="60% - Accent2 8" xfId="110" xr:uid="{00000000-0005-0000-0000-0000A6010000}"/>
    <cellStyle name="60% - Accent2 9" xfId="707" xr:uid="{00000000-0005-0000-0000-0000A7010000}"/>
    <cellStyle name="60% - Accent3 2" xfId="111" xr:uid="{00000000-0005-0000-0000-0000A8010000}"/>
    <cellStyle name="60% - Accent3 3" xfId="112" xr:uid="{00000000-0005-0000-0000-0000A9010000}"/>
    <cellStyle name="60% - Accent3 4" xfId="113" xr:uid="{00000000-0005-0000-0000-0000AA010000}"/>
    <cellStyle name="60% - Accent3 5" xfId="114" xr:uid="{00000000-0005-0000-0000-0000AB010000}"/>
    <cellStyle name="60% - Accent3 6" xfId="115" xr:uid="{00000000-0005-0000-0000-0000AC010000}"/>
    <cellStyle name="60% - Accent3 7" xfId="116" xr:uid="{00000000-0005-0000-0000-0000AD010000}"/>
    <cellStyle name="60% - Accent3 8" xfId="117" xr:uid="{00000000-0005-0000-0000-0000AE010000}"/>
    <cellStyle name="60% - Accent3 9" xfId="708" xr:uid="{00000000-0005-0000-0000-0000AF010000}"/>
    <cellStyle name="60% - Accent4 2" xfId="118" xr:uid="{00000000-0005-0000-0000-0000B0010000}"/>
    <cellStyle name="60% - Accent4 3" xfId="119" xr:uid="{00000000-0005-0000-0000-0000B1010000}"/>
    <cellStyle name="60% - Accent4 4" xfId="120" xr:uid="{00000000-0005-0000-0000-0000B2010000}"/>
    <cellStyle name="60% - Accent4 5" xfId="121" xr:uid="{00000000-0005-0000-0000-0000B3010000}"/>
    <cellStyle name="60% - Accent4 6" xfId="122" xr:uid="{00000000-0005-0000-0000-0000B4010000}"/>
    <cellStyle name="60% - Accent4 7" xfId="123" xr:uid="{00000000-0005-0000-0000-0000B5010000}"/>
    <cellStyle name="60% - Accent4 8" xfId="124" xr:uid="{00000000-0005-0000-0000-0000B6010000}"/>
    <cellStyle name="60% - Accent4 9" xfId="709" xr:uid="{00000000-0005-0000-0000-0000B7010000}"/>
    <cellStyle name="60% - Accent5 2" xfId="125" xr:uid="{00000000-0005-0000-0000-0000B8010000}"/>
    <cellStyle name="60% - Accent5 3" xfId="126" xr:uid="{00000000-0005-0000-0000-0000B9010000}"/>
    <cellStyle name="60% - Accent5 4" xfId="127" xr:uid="{00000000-0005-0000-0000-0000BA010000}"/>
    <cellStyle name="60% - Accent5 5" xfId="128" xr:uid="{00000000-0005-0000-0000-0000BB010000}"/>
    <cellStyle name="60% - Accent5 6" xfId="129" xr:uid="{00000000-0005-0000-0000-0000BC010000}"/>
    <cellStyle name="60% - Accent5 7" xfId="130" xr:uid="{00000000-0005-0000-0000-0000BD010000}"/>
    <cellStyle name="60% - Accent5 8" xfId="131" xr:uid="{00000000-0005-0000-0000-0000BE010000}"/>
    <cellStyle name="60% - Accent5 9" xfId="710" xr:uid="{00000000-0005-0000-0000-0000BF010000}"/>
    <cellStyle name="60% - Accent6 2" xfId="132" xr:uid="{00000000-0005-0000-0000-0000C0010000}"/>
    <cellStyle name="60% - Accent6 3" xfId="133" xr:uid="{00000000-0005-0000-0000-0000C1010000}"/>
    <cellStyle name="60% - Accent6 4" xfId="134" xr:uid="{00000000-0005-0000-0000-0000C2010000}"/>
    <cellStyle name="60% - Accent6 5" xfId="135" xr:uid="{00000000-0005-0000-0000-0000C3010000}"/>
    <cellStyle name="60% - Accent6 6" xfId="136" xr:uid="{00000000-0005-0000-0000-0000C4010000}"/>
    <cellStyle name="60% - Accent6 7" xfId="137" xr:uid="{00000000-0005-0000-0000-0000C5010000}"/>
    <cellStyle name="60% - Accent6 8" xfId="138" xr:uid="{00000000-0005-0000-0000-0000C6010000}"/>
    <cellStyle name="60% - Accent6 9" xfId="711" xr:uid="{00000000-0005-0000-0000-0000C7010000}"/>
    <cellStyle name="Accent1 2" xfId="139" xr:uid="{00000000-0005-0000-0000-0000C8010000}"/>
    <cellStyle name="Accent1 3" xfId="140" xr:uid="{00000000-0005-0000-0000-0000C9010000}"/>
    <cellStyle name="Accent1 4" xfId="141" xr:uid="{00000000-0005-0000-0000-0000CA010000}"/>
    <cellStyle name="Accent1 5" xfId="142" xr:uid="{00000000-0005-0000-0000-0000CB010000}"/>
    <cellStyle name="Accent1 6" xfId="143" xr:uid="{00000000-0005-0000-0000-0000CC010000}"/>
    <cellStyle name="Accent1 7" xfId="144" xr:uid="{00000000-0005-0000-0000-0000CD010000}"/>
    <cellStyle name="Accent1 8" xfId="145" xr:uid="{00000000-0005-0000-0000-0000CE010000}"/>
    <cellStyle name="Accent1 9" xfId="712" xr:uid="{00000000-0005-0000-0000-0000CF010000}"/>
    <cellStyle name="Accent2 2" xfId="146" xr:uid="{00000000-0005-0000-0000-0000D0010000}"/>
    <cellStyle name="Accent2 3" xfId="147" xr:uid="{00000000-0005-0000-0000-0000D1010000}"/>
    <cellStyle name="Accent2 4" xfId="148" xr:uid="{00000000-0005-0000-0000-0000D2010000}"/>
    <cellStyle name="Accent2 5" xfId="149" xr:uid="{00000000-0005-0000-0000-0000D3010000}"/>
    <cellStyle name="Accent2 6" xfId="150" xr:uid="{00000000-0005-0000-0000-0000D4010000}"/>
    <cellStyle name="Accent2 7" xfId="151" xr:uid="{00000000-0005-0000-0000-0000D5010000}"/>
    <cellStyle name="Accent2 8" xfId="152" xr:uid="{00000000-0005-0000-0000-0000D6010000}"/>
    <cellStyle name="Accent2 9" xfId="713" xr:uid="{00000000-0005-0000-0000-0000D7010000}"/>
    <cellStyle name="Accent3 2" xfId="153" xr:uid="{00000000-0005-0000-0000-0000D8010000}"/>
    <cellStyle name="Accent3 3" xfId="154" xr:uid="{00000000-0005-0000-0000-0000D9010000}"/>
    <cellStyle name="Accent3 4" xfId="155" xr:uid="{00000000-0005-0000-0000-0000DA010000}"/>
    <cellStyle name="Accent3 5" xfId="156" xr:uid="{00000000-0005-0000-0000-0000DB010000}"/>
    <cellStyle name="Accent3 6" xfId="157" xr:uid="{00000000-0005-0000-0000-0000DC010000}"/>
    <cellStyle name="Accent3 7" xfId="158" xr:uid="{00000000-0005-0000-0000-0000DD010000}"/>
    <cellStyle name="Accent3 8" xfId="159" xr:uid="{00000000-0005-0000-0000-0000DE010000}"/>
    <cellStyle name="Accent3 9" xfId="714" xr:uid="{00000000-0005-0000-0000-0000DF010000}"/>
    <cellStyle name="Accent4 2" xfId="160" xr:uid="{00000000-0005-0000-0000-0000E0010000}"/>
    <cellStyle name="Accent4 3" xfId="161" xr:uid="{00000000-0005-0000-0000-0000E1010000}"/>
    <cellStyle name="Accent4 4" xfId="162" xr:uid="{00000000-0005-0000-0000-0000E2010000}"/>
    <cellStyle name="Accent4 5" xfId="163" xr:uid="{00000000-0005-0000-0000-0000E3010000}"/>
    <cellStyle name="Accent4 6" xfId="164" xr:uid="{00000000-0005-0000-0000-0000E4010000}"/>
    <cellStyle name="Accent4 7" xfId="165" xr:uid="{00000000-0005-0000-0000-0000E5010000}"/>
    <cellStyle name="Accent4 8" xfId="166" xr:uid="{00000000-0005-0000-0000-0000E6010000}"/>
    <cellStyle name="Accent4 9" xfId="715" xr:uid="{00000000-0005-0000-0000-0000E7010000}"/>
    <cellStyle name="Accent5 2" xfId="167" xr:uid="{00000000-0005-0000-0000-0000E8010000}"/>
    <cellStyle name="Accent5 3" xfId="168" xr:uid="{00000000-0005-0000-0000-0000E9010000}"/>
    <cellStyle name="Accent5 4" xfId="169" xr:uid="{00000000-0005-0000-0000-0000EA010000}"/>
    <cellStyle name="Accent5 5" xfId="170" xr:uid="{00000000-0005-0000-0000-0000EB010000}"/>
    <cellStyle name="Accent5 6" xfId="171" xr:uid="{00000000-0005-0000-0000-0000EC010000}"/>
    <cellStyle name="Accent5 7" xfId="172" xr:uid="{00000000-0005-0000-0000-0000ED010000}"/>
    <cellStyle name="Accent5 8" xfId="173" xr:uid="{00000000-0005-0000-0000-0000EE010000}"/>
    <cellStyle name="Accent5 9" xfId="716" xr:uid="{00000000-0005-0000-0000-0000EF010000}"/>
    <cellStyle name="Accent6 2" xfId="174" xr:uid="{00000000-0005-0000-0000-0000F0010000}"/>
    <cellStyle name="Accent6 3" xfId="175" xr:uid="{00000000-0005-0000-0000-0000F1010000}"/>
    <cellStyle name="Accent6 4" xfId="176" xr:uid="{00000000-0005-0000-0000-0000F2010000}"/>
    <cellStyle name="Accent6 5" xfId="177" xr:uid="{00000000-0005-0000-0000-0000F3010000}"/>
    <cellStyle name="Accent6 6" xfId="178" xr:uid="{00000000-0005-0000-0000-0000F4010000}"/>
    <cellStyle name="Accent6 7" xfId="179" xr:uid="{00000000-0005-0000-0000-0000F5010000}"/>
    <cellStyle name="Accent6 8" xfId="180" xr:uid="{00000000-0005-0000-0000-0000F6010000}"/>
    <cellStyle name="Accent6 9" xfId="717" xr:uid="{00000000-0005-0000-0000-0000F7010000}"/>
    <cellStyle name="Background" xfId="181" xr:uid="{00000000-0005-0000-0000-0000F8010000}"/>
    <cellStyle name="Bad 2" xfId="182" xr:uid="{00000000-0005-0000-0000-0000F9010000}"/>
    <cellStyle name="Bad 3" xfId="183" xr:uid="{00000000-0005-0000-0000-0000FA010000}"/>
    <cellStyle name="Bad 4" xfId="184" xr:uid="{00000000-0005-0000-0000-0000FB010000}"/>
    <cellStyle name="Bad 5" xfId="185" xr:uid="{00000000-0005-0000-0000-0000FC010000}"/>
    <cellStyle name="Bad 6" xfId="186" xr:uid="{00000000-0005-0000-0000-0000FD010000}"/>
    <cellStyle name="Bad 7" xfId="187" xr:uid="{00000000-0005-0000-0000-0000FE010000}"/>
    <cellStyle name="Bad 8" xfId="188" xr:uid="{00000000-0005-0000-0000-0000FF010000}"/>
    <cellStyle name="Bad 9" xfId="718" xr:uid="{00000000-0005-0000-0000-000000020000}"/>
    <cellStyle name="Calculation 10" xfId="719" xr:uid="{00000000-0005-0000-0000-000001020000}"/>
    <cellStyle name="Calculation 10 10" xfId="720" xr:uid="{00000000-0005-0000-0000-000002020000}"/>
    <cellStyle name="Calculation 10 11" xfId="721" xr:uid="{00000000-0005-0000-0000-000003020000}"/>
    <cellStyle name="Calculation 10 12" xfId="722" xr:uid="{00000000-0005-0000-0000-000004020000}"/>
    <cellStyle name="Calculation 10 13" xfId="723" xr:uid="{00000000-0005-0000-0000-000005020000}"/>
    <cellStyle name="Calculation 10 14" xfId="724" xr:uid="{00000000-0005-0000-0000-000006020000}"/>
    <cellStyle name="Calculation 10 15" xfId="725" xr:uid="{00000000-0005-0000-0000-000007020000}"/>
    <cellStyle name="Calculation 10 16" xfId="726" xr:uid="{00000000-0005-0000-0000-000008020000}"/>
    <cellStyle name="Calculation 10 17" xfId="727" xr:uid="{00000000-0005-0000-0000-000009020000}"/>
    <cellStyle name="Calculation 10 18" xfId="728" xr:uid="{00000000-0005-0000-0000-00000A020000}"/>
    <cellStyle name="Calculation 10 19" xfId="729" xr:uid="{00000000-0005-0000-0000-00000B020000}"/>
    <cellStyle name="Calculation 10 2" xfId="730" xr:uid="{00000000-0005-0000-0000-00000C020000}"/>
    <cellStyle name="Calculation 10 20" xfId="731" xr:uid="{00000000-0005-0000-0000-00000D020000}"/>
    <cellStyle name="Calculation 10 21" xfId="732" xr:uid="{00000000-0005-0000-0000-00000E020000}"/>
    <cellStyle name="Calculation 10 22" xfId="733" xr:uid="{00000000-0005-0000-0000-00000F020000}"/>
    <cellStyle name="Calculation 10 23" xfId="734" xr:uid="{00000000-0005-0000-0000-000010020000}"/>
    <cellStyle name="Calculation 10 24" xfId="735" xr:uid="{00000000-0005-0000-0000-000011020000}"/>
    <cellStyle name="Calculation 10 25" xfId="736" xr:uid="{00000000-0005-0000-0000-000012020000}"/>
    <cellStyle name="Calculation 10 26" xfId="737" xr:uid="{00000000-0005-0000-0000-000013020000}"/>
    <cellStyle name="Calculation 10 27" xfId="738" xr:uid="{00000000-0005-0000-0000-000014020000}"/>
    <cellStyle name="Calculation 10 28" xfId="739" xr:uid="{00000000-0005-0000-0000-000015020000}"/>
    <cellStyle name="Calculation 10 29" xfId="740" xr:uid="{00000000-0005-0000-0000-000016020000}"/>
    <cellStyle name="Calculation 10 3" xfId="741" xr:uid="{00000000-0005-0000-0000-000017020000}"/>
    <cellStyle name="Calculation 10 30" xfId="742" xr:uid="{00000000-0005-0000-0000-000018020000}"/>
    <cellStyle name="Calculation 10 31" xfId="743" xr:uid="{00000000-0005-0000-0000-000019020000}"/>
    <cellStyle name="Calculation 10 32" xfId="744" xr:uid="{00000000-0005-0000-0000-00001A020000}"/>
    <cellStyle name="Calculation 10 4" xfId="745" xr:uid="{00000000-0005-0000-0000-00001B020000}"/>
    <cellStyle name="Calculation 10 5" xfId="746" xr:uid="{00000000-0005-0000-0000-00001C020000}"/>
    <cellStyle name="Calculation 10 6" xfId="747" xr:uid="{00000000-0005-0000-0000-00001D020000}"/>
    <cellStyle name="Calculation 10 7" xfId="748" xr:uid="{00000000-0005-0000-0000-00001E020000}"/>
    <cellStyle name="Calculation 10 8" xfId="749" xr:uid="{00000000-0005-0000-0000-00001F020000}"/>
    <cellStyle name="Calculation 10 9" xfId="750" xr:uid="{00000000-0005-0000-0000-000020020000}"/>
    <cellStyle name="Calculation 11" xfId="751" xr:uid="{00000000-0005-0000-0000-000021020000}"/>
    <cellStyle name="Calculation 11 2" xfId="752" xr:uid="{00000000-0005-0000-0000-000022020000}"/>
    <cellStyle name="Calculation 11 3" xfId="753" xr:uid="{00000000-0005-0000-0000-000023020000}"/>
    <cellStyle name="Calculation 12" xfId="754" xr:uid="{00000000-0005-0000-0000-000024020000}"/>
    <cellStyle name="Calculation 13" xfId="755" xr:uid="{00000000-0005-0000-0000-000025020000}"/>
    <cellStyle name="Calculation 14" xfId="756" xr:uid="{00000000-0005-0000-0000-000026020000}"/>
    <cellStyle name="Calculation 2" xfId="189" xr:uid="{00000000-0005-0000-0000-000027020000}"/>
    <cellStyle name="Calculation 3" xfId="190" xr:uid="{00000000-0005-0000-0000-000028020000}"/>
    <cellStyle name="Calculation 4" xfId="191" xr:uid="{00000000-0005-0000-0000-000029020000}"/>
    <cellStyle name="Calculation 5" xfId="192" xr:uid="{00000000-0005-0000-0000-00002A020000}"/>
    <cellStyle name="Calculation 6" xfId="193" xr:uid="{00000000-0005-0000-0000-00002B020000}"/>
    <cellStyle name="Calculation 7" xfId="194" xr:uid="{00000000-0005-0000-0000-00002C020000}"/>
    <cellStyle name="Calculation 8" xfId="195" xr:uid="{00000000-0005-0000-0000-00002D020000}"/>
    <cellStyle name="Calculation 9" xfId="757" xr:uid="{00000000-0005-0000-0000-00002E020000}"/>
    <cellStyle name="Calculation 9 10" xfId="758" xr:uid="{00000000-0005-0000-0000-00002F020000}"/>
    <cellStyle name="Calculation 9 11" xfId="759" xr:uid="{00000000-0005-0000-0000-000030020000}"/>
    <cellStyle name="Calculation 9 12" xfId="760" xr:uid="{00000000-0005-0000-0000-000031020000}"/>
    <cellStyle name="Calculation 9 13" xfId="761" xr:uid="{00000000-0005-0000-0000-000032020000}"/>
    <cellStyle name="Calculation 9 14" xfId="762" xr:uid="{00000000-0005-0000-0000-000033020000}"/>
    <cellStyle name="Calculation 9 15" xfId="763" xr:uid="{00000000-0005-0000-0000-000034020000}"/>
    <cellStyle name="Calculation 9 16" xfId="764" xr:uid="{00000000-0005-0000-0000-000035020000}"/>
    <cellStyle name="Calculation 9 17" xfId="765" xr:uid="{00000000-0005-0000-0000-000036020000}"/>
    <cellStyle name="Calculation 9 18" xfId="766" xr:uid="{00000000-0005-0000-0000-000037020000}"/>
    <cellStyle name="Calculation 9 19" xfId="767" xr:uid="{00000000-0005-0000-0000-000038020000}"/>
    <cellStyle name="Calculation 9 2" xfId="768" xr:uid="{00000000-0005-0000-0000-000039020000}"/>
    <cellStyle name="Calculation 9 20" xfId="769" xr:uid="{00000000-0005-0000-0000-00003A020000}"/>
    <cellStyle name="Calculation 9 21" xfId="770" xr:uid="{00000000-0005-0000-0000-00003B020000}"/>
    <cellStyle name="Calculation 9 22" xfId="771" xr:uid="{00000000-0005-0000-0000-00003C020000}"/>
    <cellStyle name="Calculation 9 23" xfId="772" xr:uid="{00000000-0005-0000-0000-00003D020000}"/>
    <cellStyle name="Calculation 9 24" xfId="773" xr:uid="{00000000-0005-0000-0000-00003E020000}"/>
    <cellStyle name="Calculation 9 25" xfId="774" xr:uid="{00000000-0005-0000-0000-00003F020000}"/>
    <cellStyle name="Calculation 9 26" xfId="775" xr:uid="{00000000-0005-0000-0000-000040020000}"/>
    <cellStyle name="Calculation 9 27" xfId="776" xr:uid="{00000000-0005-0000-0000-000041020000}"/>
    <cellStyle name="Calculation 9 28" xfId="777" xr:uid="{00000000-0005-0000-0000-000042020000}"/>
    <cellStyle name="Calculation 9 29" xfId="778" xr:uid="{00000000-0005-0000-0000-000043020000}"/>
    <cellStyle name="Calculation 9 3" xfId="779" xr:uid="{00000000-0005-0000-0000-000044020000}"/>
    <cellStyle name="Calculation 9 30" xfId="780" xr:uid="{00000000-0005-0000-0000-000045020000}"/>
    <cellStyle name="Calculation 9 31" xfId="781" xr:uid="{00000000-0005-0000-0000-000046020000}"/>
    <cellStyle name="Calculation 9 32" xfId="782" xr:uid="{00000000-0005-0000-0000-000047020000}"/>
    <cellStyle name="Calculation 9 4" xfId="783" xr:uid="{00000000-0005-0000-0000-000048020000}"/>
    <cellStyle name="Calculation 9 5" xfId="784" xr:uid="{00000000-0005-0000-0000-000049020000}"/>
    <cellStyle name="Calculation 9 6" xfId="785" xr:uid="{00000000-0005-0000-0000-00004A020000}"/>
    <cellStyle name="Calculation 9 7" xfId="786" xr:uid="{00000000-0005-0000-0000-00004B020000}"/>
    <cellStyle name="Calculation 9 8" xfId="787" xr:uid="{00000000-0005-0000-0000-00004C020000}"/>
    <cellStyle name="Calculation 9 9" xfId="788" xr:uid="{00000000-0005-0000-0000-00004D020000}"/>
    <cellStyle name="Card" xfId="196" xr:uid="{00000000-0005-0000-0000-00004E020000}"/>
    <cellStyle name="Card 2" xfId="197" xr:uid="{00000000-0005-0000-0000-00004F020000}"/>
    <cellStyle name="Card 3" xfId="198" xr:uid="{00000000-0005-0000-0000-000050020000}"/>
    <cellStyle name="Card 4" xfId="199" xr:uid="{00000000-0005-0000-0000-000051020000}"/>
    <cellStyle name="Card 5" xfId="200" xr:uid="{00000000-0005-0000-0000-000052020000}"/>
    <cellStyle name="Card 6" xfId="201" xr:uid="{00000000-0005-0000-0000-000053020000}"/>
    <cellStyle name="Card 7" xfId="202" xr:uid="{00000000-0005-0000-0000-000054020000}"/>
    <cellStyle name="Card B" xfId="203" xr:uid="{00000000-0005-0000-0000-000055020000}"/>
    <cellStyle name="Card B 2" xfId="204" xr:uid="{00000000-0005-0000-0000-000056020000}"/>
    <cellStyle name="Card B 3" xfId="205" xr:uid="{00000000-0005-0000-0000-000057020000}"/>
    <cellStyle name="Card B 4" xfId="206" xr:uid="{00000000-0005-0000-0000-000058020000}"/>
    <cellStyle name="Card B 5" xfId="207" xr:uid="{00000000-0005-0000-0000-000059020000}"/>
    <cellStyle name="Card B 6" xfId="208" xr:uid="{00000000-0005-0000-0000-00005A020000}"/>
    <cellStyle name="Card B 7" xfId="209" xr:uid="{00000000-0005-0000-0000-00005B020000}"/>
    <cellStyle name="Card BL" xfId="210" xr:uid="{00000000-0005-0000-0000-00005C020000}"/>
    <cellStyle name="Card BL 2" xfId="211" xr:uid="{00000000-0005-0000-0000-00005D020000}"/>
    <cellStyle name="Card BL 3" xfId="212" xr:uid="{00000000-0005-0000-0000-00005E020000}"/>
    <cellStyle name="Card BL 4" xfId="213" xr:uid="{00000000-0005-0000-0000-00005F020000}"/>
    <cellStyle name="Card BL 5" xfId="214" xr:uid="{00000000-0005-0000-0000-000060020000}"/>
    <cellStyle name="Card BL 6" xfId="215" xr:uid="{00000000-0005-0000-0000-000061020000}"/>
    <cellStyle name="Card BL 7" xfId="216" xr:uid="{00000000-0005-0000-0000-000062020000}"/>
    <cellStyle name="Card BR" xfId="217" xr:uid="{00000000-0005-0000-0000-000063020000}"/>
    <cellStyle name="Card BR 2" xfId="218" xr:uid="{00000000-0005-0000-0000-000064020000}"/>
    <cellStyle name="Card BR 3" xfId="219" xr:uid="{00000000-0005-0000-0000-000065020000}"/>
    <cellStyle name="Card BR 4" xfId="220" xr:uid="{00000000-0005-0000-0000-000066020000}"/>
    <cellStyle name="Card BR 5" xfId="221" xr:uid="{00000000-0005-0000-0000-000067020000}"/>
    <cellStyle name="Card BR 6" xfId="222" xr:uid="{00000000-0005-0000-0000-000068020000}"/>
    <cellStyle name="Card BR 7" xfId="223" xr:uid="{00000000-0005-0000-0000-000069020000}"/>
    <cellStyle name="Card L" xfId="224" xr:uid="{00000000-0005-0000-0000-00006A020000}"/>
    <cellStyle name="Card L 2" xfId="225" xr:uid="{00000000-0005-0000-0000-00006B020000}"/>
    <cellStyle name="Card L 3" xfId="226" xr:uid="{00000000-0005-0000-0000-00006C020000}"/>
    <cellStyle name="Card L 4" xfId="227" xr:uid="{00000000-0005-0000-0000-00006D020000}"/>
    <cellStyle name="Card L 5" xfId="228" xr:uid="{00000000-0005-0000-0000-00006E020000}"/>
    <cellStyle name="Card L 6" xfId="229" xr:uid="{00000000-0005-0000-0000-00006F020000}"/>
    <cellStyle name="Card L 7" xfId="230" xr:uid="{00000000-0005-0000-0000-000070020000}"/>
    <cellStyle name="Card R" xfId="231" xr:uid="{00000000-0005-0000-0000-000071020000}"/>
    <cellStyle name="Card R 2" xfId="232" xr:uid="{00000000-0005-0000-0000-000072020000}"/>
    <cellStyle name="Card R 3" xfId="233" xr:uid="{00000000-0005-0000-0000-000073020000}"/>
    <cellStyle name="Card R 4" xfId="234" xr:uid="{00000000-0005-0000-0000-000074020000}"/>
    <cellStyle name="Card R 5" xfId="235" xr:uid="{00000000-0005-0000-0000-000075020000}"/>
    <cellStyle name="Card R 6" xfId="236" xr:uid="{00000000-0005-0000-0000-000076020000}"/>
    <cellStyle name="Card R 7" xfId="237" xr:uid="{00000000-0005-0000-0000-000077020000}"/>
    <cellStyle name="Card T" xfId="238" xr:uid="{00000000-0005-0000-0000-000078020000}"/>
    <cellStyle name="Card T 2" xfId="239" xr:uid="{00000000-0005-0000-0000-000079020000}"/>
    <cellStyle name="Card T 3" xfId="240" xr:uid="{00000000-0005-0000-0000-00007A020000}"/>
    <cellStyle name="Card T 4" xfId="241" xr:uid="{00000000-0005-0000-0000-00007B020000}"/>
    <cellStyle name="Card T 5" xfId="242" xr:uid="{00000000-0005-0000-0000-00007C020000}"/>
    <cellStyle name="Card T 6" xfId="243" xr:uid="{00000000-0005-0000-0000-00007D020000}"/>
    <cellStyle name="Card T 7" xfId="244" xr:uid="{00000000-0005-0000-0000-00007E020000}"/>
    <cellStyle name="Card TL" xfId="245" xr:uid="{00000000-0005-0000-0000-00007F020000}"/>
    <cellStyle name="Card TL 2" xfId="246" xr:uid="{00000000-0005-0000-0000-000080020000}"/>
    <cellStyle name="Card TL 3" xfId="247" xr:uid="{00000000-0005-0000-0000-000081020000}"/>
    <cellStyle name="Card TL 4" xfId="248" xr:uid="{00000000-0005-0000-0000-000082020000}"/>
    <cellStyle name="Card TL 5" xfId="249" xr:uid="{00000000-0005-0000-0000-000083020000}"/>
    <cellStyle name="Card TL 6" xfId="250" xr:uid="{00000000-0005-0000-0000-000084020000}"/>
    <cellStyle name="Card TL 7" xfId="251" xr:uid="{00000000-0005-0000-0000-000085020000}"/>
    <cellStyle name="Card TR" xfId="252" xr:uid="{00000000-0005-0000-0000-000086020000}"/>
    <cellStyle name="Card TR 2" xfId="253" xr:uid="{00000000-0005-0000-0000-000087020000}"/>
    <cellStyle name="Card TR 3" xfId="254" xr:uid="{00000000-0005-0000-0000-000088020000}"/>
    <cellStyle name="Card TR 4" xfId="255" xr:uid="{00000000-0005-0000-0000-000089020000}"/>
    <cellStyle name="Card TR 5" xfId="256" xr:uid="{00000000-0005-0000-0000-00008A020000}"/>
    <cellStyle name="Card TR 6" xfId="257" xr:uid="{00000000-0005-0000-0000-00008B020000}"/>
    <cellStyle name="Card TR 7" xfId="258" xr:uid="{00000000-0005-0000-0000-00008C020000}"/>
    <cellStyle name="Card_Book36" xfId="259" xr:uid="{00000000-0005-0000-0000-00008D020000}"/>
    <cellStyle name="Check Cell 2" xfId="260" xr:uid="{00000000-0005-0000-0000-00008E020000}"/>
    <cellStyle name="Check Cell 3" xfId="261" xr:uid="{00000000-0005-0000-0000-00008F020000}"/>
    <cellStyle name="Check Cell 4" xfId="262" xr:uid="{00000000-0005-0000-0000-000090020000}"/>
    <cellStyle name="Check Cell 5" xfId="263" xr:uid="{00000000-0005-0000-0000-000091020000}"/>
    <cellStyle name="Check Cell 6" xfId="264" xr:uid="{00000000-0005-0000-0000-000092020000}"/>
    <cellStyle name="Check Cell 7" xfId="265" xr:uid="{00000000-0005-0000-0000-000093020000}"/>
    <cellStyle name="Check Cell 8" xfId="266" xr:uid="{00000000-0005-0000-0000-000094020000}"/>
    <cellStyle name="Check Cell 9" xfId="789" xr:uid="{00000000-0005-0000-0000-000095020000}"/>
    <cellStyle name="Column Header" xfId="267" xr:uid="{00000000-0005-0000-0000-000096020000}"/>
    <cellStyle name="Column Header 2" xfId="268" xr:uid="{00000000-0005-0000-0000-000097020000}"/>
    <cellStyle name="Column Header 3" xfId="269" xr:uid="{00000000-0005-0000-0000-000098020000}"/>
    <cellStyle name="Column Header 4" xfId="270" xr:uid="{00000000-0005-0000-0000-000099020000}"/>
    <cellStyle name="Column Header 5" xfId="271" xr:uid="{00000000-0005-0000-0000-00009A020000}"/>
    <cellStyle name="Column Header 6" xfId="272" xr:uid="{00000000-0005-0000-0000-00009B020000}"/>
    <cellStyle name="Column Header 7" xfId="273" xr:uid="{00000000-0005-0000-0000-00009C020000}"/>
    <cellStyle name="Explanatory Text 2" xfId="274" xr:uid="{00000000-0005-0000-0000-00009D020000}"/>
    <cellStyle name="Explanatory Text 3" xfId="275" xr:uid="{00000000-0005-0000-0000-00009E020000}"/>
    <cellStyle name="Explanatory Text 4" xfId="276" xr:uid="{00000000-0005-0000-0000-00009F020000}"/>
    <cellStyle name="Explanatory Text 5" xfId="277" xr:uid="{00000000-0005-0000-0000-0000A0020000}"/>
    <cellStyle name="Explanatory Text 6" xfId="278" xr:uid="{00000000-0005-0000-0000-0000A1020000}"/>
    <cellStyle name="Explanatory Text 7" xfId="279" xr:uid="{00000000-0005-0000-0000-0000A2020000}"/>
    <cellStyle name="Explanatory Text 8" xfId="280" xr:uid="{00000000-0005-0000-0000-0000A3020000}"/>
    <cellStyle name="Good 2" xfId="281" xr:uid="{00000000-0005-0000-0000-0000A4020000}"/>
    <cellStyle name="Good 3" xfId="282" xr:uid="{00000000-0005-0000-0000-0000A5020000}"/>
    <cellStyle name="Good 4" xfId="283" xr:uid="{00000000-0005-0000-0000-0000A6020000}"/>
    <cellStyle name="Good 5" xfId="284" xr:uid="{00000000-0005-0000-0000-0000A7020000}"/>
    <cellStyle name="Good 6" xfId="285" xr:uid="{00000000-0005-0000-0000-0000A8020000}"/>
    <cellStyle name="Good 7" xfId="286" xr:uid="{00000000-0005-0000-0000-0000A9020000}"/>
    <cellStyle name="Good 8" xfId="287" xr:uid="{00000000-0005-0000-0000-0000AA020000}"/>
    <cellStyle name="Good 9" xfId="790" xr:uid="{00000000-0005-0000-0000-0000AB020000}"/>
    <cellStyle name="Heading 1 2" xfId="288" xr:uid="{00000000-0005-0000-0000-0000AC020000}"/>
    <cellStyle name="Heading 1 3" xfId="289" xr:uid="{00000000-0005-0000-0000-0000AD020000}"/>
    <cellStyle name="Heading 1 4" xfId="290" xr:uid="{00000000-0005-0000-0000-0000AE020000}"/>
    <cellStyle name="Heading 1 5" xfId="291" xr:uid="{00000000-0005-0000-0000-0000AF020000}"/>
    <cellStyle name="Heading 1 6" xfId="292" xr:uid="{00000000-0005-0000-0000-0000B0020000}"/>
    <cellStyle name="Heading 1 7" xfId="293" xr:uid="{00000000-0005-0000-0000-0000B1020000}"/>
    <cellStyle name="Heading 1 8" xfId="294" xr:uid="{00000000-0005-0000-0000-0000B2020000}"/>
    <cellStyle name="Heading 1 9" xfId="791" xr:uid="{00000000-0005-0000-0000-0000B3020000}"/>
    <cellStyle name="Heading 2 2" xfId="295" xr:uid="{00000000-0005-0000-0000-0000B4020000}"/>
    <cellStyle name="Heading 2 3" xfId="296" xr:uid="{00000000-0005-0000-0000-0000B5020000}"/>
    <cellStyle name="Heading 2 4" xfId="297" xr:uid="{00000000-0005-0000-0000-0000B6020000}"/>
    <cellStyle name="Heading 2 5" xfId="298" xr:uid="{00000000-0005-0000-0000-0000B7020000}"/>
    <cellStyle name="Heading 2 6" xfId="299" xr:uid="{00000000-0005-0000-0000-0000B8020000}"/>
    <cellStyle name="Heading 2 7" xfId="300" xr:uid="{00000000-0005-0000-0000-0000B9020000}"/>
    <cellStyle name="Heading 2 8" xfId="301" xr:uid="{00000000-0005-0000-0000-0000BA020000}"/>
    <cellStyle name="Heading 2 9" xfId="792" xr:uid="{00000000-0005-0000-0000-0000BB020000}"/>
    <cellStyle name="Heading 3 2" xfId="302" xr:uid="{00000000-0005-0000-0000-0000BC020000}"/>
    <cellStyle name="Heading 3 3" xfId="303" xr:uid="{00000000-0005-0000-0000-0000BD020000}"/>
    <cellStyle name="Heading 3 4" xfId="304" xr:uid="{00000000-0005-0000-0000-0000BE020000}"/>
    <cellStyle name="Heading 3 5" xfId="305" xr:uid="{00000000-0005-0000-0000-0000BF020000}"/>
    <cellStyle name="Heading 3 6" xfId="306" xr:uid="{00000000-0005-0000-0000-0000C0020000}"/>
    <cellStyle name="Heading 3 7" xfId="307" xr:uid="{00000000-0005-0000-0000-0000C1020000}"/>
    <cellStyle name="Heading 3 8" xfId="308" xr:uid="{00000000-0005-0000-0000-0000C2020000}"/>
    <cellStyle name="Heading 3 9" xfId="793" xr:uid="{00000000-0005-0000-0000-0000C3020000}"/>
    <cellStyle name="Heading 4 2" xfId="309" xr:uid="{00000000-0005-0000-0000-0000C4020000}"/>
    <cellStyle name="Heading 4 3" xfId="310" xr:uid="{00000000-0005-0000-0000-0000C5020000}"/>
    <cellStyle name="Heading 4 4" xfId="311" xr:uid="{00000000-0005-0000-0000-0000C6020000}"/>
    <cellStyle name="Heading 4 5" xfId="312" xr:uid="{00000000-0005-0000-0000-0000C7020000}"/>
    <cellStyle name="Heading 4 6" xfId="313" xr:uid="{00000000-0005-0000-0000-0000C8020000}"/>
    <cellStyle name="Heading 4 7" xfId="314" xr:uid="{00000000-0005-0000-0000-0000C9020000}"/>
    <cellStyle name="Heading 4 8" xfId="315" xr:uid="{00000000-0005-0000-0000-0000CA020000}"/>
    <cellStyle name="Heading 4 9" xfId="794" xr:uid="{00000000-0005-0000-0000-0000CB020000}"/>
    <cellStyle name="Input 10" xfId="795" xr:uid="{00000000-0005-0000-0000-0000CC020000}"/>
    <cellStyle name="Input 11" xfId="796" xr:uid="{00000000-0005-0000-0000-0000CD020000}"/>
    <cellStyle name="Input 12" xfId="797" xr:uid="{00000000-0005-0000-0000-0000CE020000}"/>
    <cellStyle name="Input 13" xfId="798" xr:uid="{00000000-0005-0000-0000-0000CF020000}"/>
    <cellStyle name="Input 2" xfId="316" xr:uid="{00000000-0005-0000-0000-0000D0020000}"/>
    <cellStyle name="Input 2 2" xfId="317" xr:uid="{00000000-0005-0000-0000-0000D1020000}"/>
    <cellStyle name="Input 2 3" xfId="318" xr:uid="{00000000-0005-0000-0000-0000D2020000}"/>
    <cellStyle name="Input 2 4" xfId="319" xr:uid="{00000000-0005-0000-0000-0000D3020000}"/>
    <cellStyle name="Input 2 5" xfId="320" xr:uid="{00000000-0005-0000-0000-0000D4020000}"/>
    <cellStyle name="Input 2 6" xfId="321" xr:uid="{00000000-0005-0000-0000-0000D5020000}"/>
    <cellStyle name="Input 2 7" xfId="322" xr:uid="{00000000-0005-0000-0000-0000D6020000}"/>
    <cellStyle name="Input 3" xfId="323" xr:uid="{00000000-0005-0000-0000-0000D7020000}"/>
    <cellStyle name="Input 3 2" xfId="799" xr:uid="{00000000-0005-0000-0000-0000D8020000}"/>
    <cellStyle name="Input 4" xfId="324" xr:uid="{00000000-0005-0000-0000-0000D9020000}"/>
    <cellStyle name="Input 5" xfId="325" xr:uid="{00000000-0005-0000-0000-0000DA020000}"/>
    <cellStyle name="Input 6" xfId="326" xr:uid="{00000000-0005-0000-0000-0000DB020000}"/>
    <cellStyle name="Input 7" xfId="327" xr:uid="{00000000-0005-0000-0000-0000DC020000}"/>
    <cellStyle name="Input 8" xfId="328" xr:uid="{00000000-0005-0000-0000-0000DD020000}"/>
    <cellStyle name="Input 9" xfId="329" xr:uid="{00000000-0005-0000-0000-0000DE020000}"/>
    <cellStyle name="Linked Cell 2" xfId="330" xr:uid="{00000000-0005-0000-0000-0000DF020000}"/>
    <cellStyle name="Linked Cell 3" xfId="331" xr:uid="{00000000-0005-0000-0000-0000E0020000}"/>
    <cellStyle name="Linked Cell 4" xfId="332" xr:uid="{00000000-0005-0000-0000-0000E1020000}"/>
    <cellStyle name="Linked Cell 5" xfId="333" xr:uid="{00000000-0005-0000-0000-0000E2020000}"/>
    <cellStyle name="Linked Cell 6" xfId="334" xr:uid="{00000000-0005-0000-0000-0000E3020000}"/>
    <cellStyle name="Linked Cell 7" xfId="335" xr:uid="{00000000-0005-0000-0000-0000E4020000}"/>
    <cellStyle name="Linked Cell 8" xfId="336" xr:uid="{00000000-0005-0000-0000-0000E5020000}"/>
    <cellStyle name="Linked Cell 9" xfId="800" xr:uid="{00000000-0005-0000-0000-0000E6020000}"/>
    <cellStyle name="Neutral 2" xfId="337" xr:uid="{00000000-0005-0000-0000-0000E7020000}"/>
    <cellStyle name="Neutral 3" xfId="338" xr:uid="{00000000-0005-0000-0000-0000E8020000}"/>
    <cellStyle name="Neutral 4" xfId="339" xr:uid="{00000000-0005-0000-0000-0000E9020000}"/>
    <cellStyle name="Neutral 5" xfId="340" xr:uid="{00000000-0005-0000-0000-0000EA020000}"/>
    <cellStyle name="Neutral 6" xfId="341" xr:uid="{00000000-0005-0000-0000-0000EB020000}"/>
    <cellStyle name="Neutral 7" xfId="342" xr:uid="{00000000-0005-0000-0000-0000EC020000}"/>
    <cellStyle name="Neutral 8" xfId="343" xr:uid="{00000000-0005-0000-0000-0000ED020000}"/>
    <cellStyle name="Neutral 9" xfId="801" xr:uid="{00000000-0005-0000-0000-0000EE020000}"/>
    <cellStyle name="Normal" xfId="0" builtinId="0"/>
    <cellStyle name="Normal 10" xfId="802" xr:uid="{00000000-0005-0000-0000-0000F0020000}"/>
    <cellStyle name="Normal 11" xfId="1033" xr:uid="{00000000-0005-0000-0000-0000F1020000}"/>
    <cellStyle name="Normal 12" xfId="1034" xr:uid="{00000000-0005-0000-0000-0000F2020000}"/>
    <cellStyle name="Normal 13" xfId="1035" xr:uid="{00000000-0005-0000-0000-0000F3020000}"/>
    <cellStyle name="Normal 14" xfId="1036" xr:uid="{00000000-0005-0000-0000-0000F4020000}"/>
    <cellStyle name="Normal 2" xfId="344" xr:uid="{00000000-0005-0000-0000-0000F5020000}"/>
    <cellStyle name="Normal 2 2" xfId="393" xr:uid="{00000000-0005-0000-0000-0000F6020000}"/>
    <cellStyle name="Normal 3" xfId="345" xr:uid="{00000000-0005-0000-0000-0000F7020000}"/>
    <cellStyle name="Normal 3 2" xfId="803" xr:uid="{00000000-0005-0000-0000-0000F8020000}"/>
    <cellStyle name="Normal 4" xfId="346" xr:uid="{00000000-0005-0000-0000-0000F9020000}"/>
    <cellStyle name="Normal 4 2" xfId="804" xr:uid="{00000000-0005-0000-0000-0000FA020000}"/>
    <cellStyle name="Normal 5" xfId="347" xr:uid="{00000000-0005-0000-0000-0000FB020000}"/>
    <cellStyle name="Normal 5 2" xfId="348" xr:uid="{00000000-0005-0000-0000-0000FC020000}"/>
    <cellStyle name="Normal 5 3" xfId="805" xr:uid="{00000000-0005-0000-0000-0000FD020000}"/>
    <cellStyle name="Normal 6" xfId="349" xr:uid="{00000000-0005-0000-0000-0000FE020000}"/>
    <cellStyle name="Normal 7" xfId="350" xr:uid="{00000000-0005-0000-0000-0000FF020000}"/>
    <cellStyle name="Normal 8" xfId="806" xr:uid="{00000000-0005-0000-0000-000000030000}"/>
    <cellStyle name="Normal 8 2" xfId="807" xr:uid="{00000000-0005-0000-0000-000001030000}"/>
    <cellStyle name="Normal 8 3" xfId="808" xr:uid="{00000000-0005-0000-0000-000002030000}"/>
    <cellStyle name="Normal 8 4" xfId="809" xr:uid="{00000000-0005-0000-0000-000003030000}"/>
    <cellStyle name="Normal 9" xfId="810" xr:uid="{00000000-0005-0000-0000-000004030000}"/>
    <cellStyle name="Note 10" xfId="811" xr:uid="{00000000-0005-0000-0000-000005030000}"/>
    <cellStyle name="Note 2" xfId="351" xr:uid="{00000000-0005-0000-0000-000006030000}"/>
    <cellStyle name="Note 2 2" xfId="352" xr:uid="{00000000-0005-0000-0000-000007030000}"/>
    <cellStyle name="Note 2 2 2" xfId="353" xr:uid="{00000000-0005-0000-0000-000008030000}"/>
    <cellStyle name="Note 2 2 3" xfId="812" xr:uid="{00000000-0005-0000-0000-000009030000}"/>
    <cellStyle name="Note 2 2 4" xfId="813" xr:uid="{00000000-0005-0000-0000-00000A030000}"/>
    <cellStyle name="Note 2 2 5" xfId="814" xr:uid="{00000000-0005-0000-0000-00000B030000}"/>
    <cellStyle name="Note 2 2 6" xfId="815" xr:uid="{00000000-0005-0000-0000-00000C030000}"/>
    <cellStyle name="Note 2 3" xfId="354" xr:uid="{00000000-0005-0000-0000-00000D030000}"/>
    <cellStyle name="Note 2 4" xfId="816" xr:uid="{00000000-0005-0000-0000-00000E030000}"/>
    <cellStyle name="Note 2 5" xfId="817" xr:uid="{00000000-0005-0000-0000-00000F030000}"/>
    <cellStyle name="Note 2 6" xfId="818" xr:uid="{00000000-0005-0000-0000-000010030000}"/>
    <cellStyle name="Note 2 7" xfId="819" xr:uid="{00000000-0005-0000-0000-000011030000}"/>
    <cellStyle name="Note 3" xfId="355" xr:uid="{00000000-0005-0000-0000-000012030000}"/>
    <cellStyle name="Note 3 2" xfId="356" xr:uid="{00000000-0005-0000-0000-000013030000}"/>
    <cellStyle name="Note 3 3" xfId="820" xr:uid="{00000000-0005-0000-0000-000014030000}"/>
    <cellStyle name="Note 3 4" xfId="821" xr:uid="{00000000-0005-0000-0000-000015030000}"/>
    <cellStyle name="Note 4" xfId="822" xr:uid="{00000000-0005-0000-0000-000016030000}"/>
    <cellStyle name="Note 4 10" xfId="823" xr:uid="{00000000-0005-0000-0000-000017030000}"/>
    <cellStyle name="Note 4 11" xfId="824" xr:uid="{00000000-0005-0000-0000-000018030000}"/>
    <cellStyle name="Note 4 12" xfId="825" xr:uid="{00000000-0005-0000-0000-000019030000}"/>
    <cellStyle name="Note 4 13" xfId="826" xr:uid="{00000000-0005-0000-0000-00001A030000}"/>
    <cellStyle name="Note 4 14" xfId="827" xr:uid="{00000000-0005-0000-0000-00001B030000}"/>
    <cellStyle name="Note 4 15" xfId="828" xr:uid="{00000000-0005-0000-0000-00001C030000}"/>
    <cellStyle name="Note 4 16" xfId="829" xr:uid="{00000000-0005-0000-0000-00001D030000}"/>
    <cellStyle name="Note 4 17" xfId="830" xr:uid="{00000000-0005-0000-0000-00001E030000}"/>
    <cellStyle name="Note 4 18" xfId="831" xr:uid="{00000000-0005-0000-0000-00001F030000}"/>
    <cellStyle name="Note 4 19" xfId="832" xr:uid="{00000000-0005-0000-0000-000020030000}"/>
    <cellStyle name="Note 4 2" xfId="833" xr:uid="{00000000-0005-0000-0000-000021030000}"/>
    <cellStyle name="Note 4 20" xfId="834" xr:uid="{00000000-0005-0000-0000-000022030000}"/>
    <cellStyle name="Note 4 21" xfId="835" xr:uid="{00000000-0005-0000-0000-000023030000}"/>
    <cellStyle name="Note 4 22" xfId="836" xr:uid="{00000000-0005-0000-0000-000024030000}"/>
    <cellStyle name="Note 4 23" xfId="837" xr:uid="{00000000-0005-0000-0000-000025030000}"/>
    <cellStyle name="Note 4 24" xfId="838" xr:uid="{00000000-0005-0000-0000-000026030000}"/>
    <cellStyle name="Note 4 25" xfId="839" xr:uid="{00000000-0005-0000-0000-000027030000}"/>
    <cellStyle name="Note 4 26" xfId="840" xr:uid="{00000000-0005-0000-0000-000028030000}"/>
    <cellStyle name="Note 4 27" xfId="841" xr:uid="{00000000-0005-0000-0000-000029030000}"/>
    <cellStyle name="Note 4 28" xfId="842" xr:uid="{00000000-0005-0000-0000-00002A030000}"/>
    <cellStyle name="Note 4 29" xfId="843" xr:uid="{00000000-0005-0000-0000-00002B030000}"/>
    <cellStyle name="Note 4 3" xfId="844" xr:uid="{00000000-0005-0000-0000-00002C030000}"/>
    <cellStyle name="Note 4 30" xfId="845" xr:uid="{00000000-0005-0000-0000-00002D030000}"/>
    <cellStyle name="Note 4 31" xfId="846" xr:uid="{00000000-0005-0000-0000-00002E030000}"/>
    <cellStyle name="Note 4 32" xfId="847" xr:uid="{00000000-0005-0000-0000-00002F030000}"/>
    <cellStyle name="Note 4 4" xfId="848" xr:uid="{00000000-0005-0000-0000-000030030000}"/>
    <cellStyle name="Note 4 5" xfId="849" xr:uid="{00000000-0005-0000-0000-000031030000}"/>
    <cellStyle name="Note 4 6" xfId="850" xr:uid="{00000000-0005-0000-0000-000032030000}"/>
    <cellStyle name="Note 4 7" xfId="851" xr:uid="{00000000-0005-0000-0000-000033030000}"/>
    <cellStyle name="Note 4 8" xfId="852" xr:uid="{00000000-0005-0000-0000-000034030000}"/>
    <cellStyle name="Note 4 9" xfId="853" xr:uid="{00000000-0005-0000-0000-000035030000}"/>
    <cellStyle name="Note 5" xfId="854" xr:uid="{00000000-0005-0000-0000-000036030000}"/>
    <cellStyle name="Note 5 10" xfId="855" xr:uid="{00000000-0005-0000-0000-000037030000}"/>
    <cellStyle name="Note 5 11" xfId="856" xr:uid="{00000000-0005-0000-0000-000038030000}"/>
    <cellStyle name="Note 5 12" xfId="857" xr:uid="{00000000-0005-0000-0000-000039030000}"/>
    <cellStyle name="Note 5 13" xfId="858" xr:uid="{00000000-0005-0000-0000-00003A030000}"/>
    <cellStyle name="Note 5 14" xfId="859" xr:uid="{00000000-0005-0000-0000-00003B030000}"/>
    <cellStyle name="Note 5 15" xfId="860" xr:uid="{00000000-0005-0000-0000-00003C030000}"/>
    <cellStyle name="Note 5 16" xfId="861" xr:uid="{00000000-0005-0000-0000-00003D030000}"/>
    <cellStyle name="Note 5 17" xfId="862" xr:uid="{00000000-0005-0000-0000-00003E030000}"/>
    <cellStyle name="Note 5 18" xfId="863" xr:uid="{00000000-0005-0000-0000-00003F030000}"/>
    <cellStyle name="Note 5 19" xfId="864" xr:uid="{00000000-0005-0000-0000-000040030000}"/>
    <cellStyle name="Note 5 2" xfId="865" xr:uid="{00000000-0005-0000-0000-000041030000}"/>
    <cellStyle name="Note 5 20" xfId="866" xr:uid="{00000000-0005-0000-0000-000042030000}"/>
    <cellStyle name="Note 5 21" xfId="867" xr:uid="{00000000-0005-0000-0000-000043030000}"/>
    <cellStyle name="Note 5 22" xfId="868" xr:uid="{00000000-0005-0000-0000-000044030000}"/>
    <cellStyle name="Note 5 23" xfId="869" xr:uid="{00000000-0005-0000-0000-000045030000}"/>
    <cellStyle name="Note 5 24" xfId="870" xr:uid="{00000000-0005-0000-0000-000046030000}"/>
    <cellStyle name="Note 5 25" xfId="871" xr:uid="{00000000-0005-0000-0000-000047030000}"/>
    <cellStyle name="Note 5 26" xfId="872" xr:uid="{00000000-0005-0000-0000-000048030000}"/>
    <cellStyle name="Note 5 27" xfId="873" xr:uid="{00000000-0005-0000-0000-000049030000}"/>
    <cellStyle name="Note 5 28" xfId="874" xr:uid="{00000000-0005-0000-0000-00004A030000}"/>
    <cellStyle name="Note 5 29" xfId="875" xr:uid="{00000000-0005-0000-0000-00004B030000}"/>
    <cellStyle name="Note 5 3" xfId="876" xr:uid="{00000000-0005-0000-0000-00004C030000}"/>
    <cellStyle name="Note 5 30" xfId="877" xr:uid="{00000000-0005-0000-0000-00004D030000}"/>
    <cellStyle name="Note 5 31" xfId="878" xr:uid="{00000000-0005-0000-0000-00004E030000}"/>
    <cellStyle name="Note 5 32" xfId="879" xr:uid="{00000000-0005-0000-0000-00004F030000}"/>
    <cellStyle name="Note 5 4" xfId="880" xr:uid="{00000000-0005-0000-0000-000050030000}"/>
    <cellStyle name="Note 5 5" xfId="881" xr:uid="{00000000-0005-0000-0000-000051030000}"/>
    <cellStyle name="Note 5 6" xfId="882" xr:uid="{00000000-0005-0000-0000-000052030000}"/>
    <cellStyle name="Note 5 7" xfId="883" xr:uid="{00000000-0005-0000-0000-000053030000}"/>
    <cellStyle name="Note 5 8" xfId="884" xr:uid="{00000000-0005-0000-0000-000054030000}"/>
    <cellStyle name="Note 5 9" xfId="885" xr:uid="{00000000-0005-0000-0000-000055030000}"/>
    <cellStyle name="Note 6" xfId="886" xr:uid="{00000000-0005-0000-0000-000056030000}"/>
    <cellStyle name="Note 6 2" xfId="887" xr:uid="{00000000-0005-0000-0000-000057030000}"/>
    <cellStyle name="Note 6 3" xfId="888" xr:uid="{00000000-0005-0000-0000-000058030000}"/>
    <cellStyle name="Note 7" xfId="889" xr:uid="{00000000-0005-0000-0000-000059030000}"/>
    <cellStyle name="Note 8" xfId="890" xr:uid="{00000000-0005-0000-0000-00005A030000}"/>
    <cellStyle name="Note 9" xfId="891" xr:uid="{00000000-0005-0000-0000-00005B030000}"/>
    <cellStyle name="Output 10" xfId="892" xr:uid="{00000000-0005-0000-0000-00005C030000}"/>
    <cellStyle name="Output 10 10" xfId="893" xr:uid="{00000000-0005-0000-0000-00005D030000}"/>
    <cellStyle name="Output 10 11" xfId="894" xr:uid="{00000000-0005-0000-0000-00005E030000}"/>
    <cellStyle name="Output 10 12" xfId="895" xr:uid="{00000000-0005-0000-0000-00005F030000}"/>
    <cellStyle name="Output 10 13" xfId="896" xr:uid="{00000000-0005-0000-0000-000060030000}"/>
    <cellStyle name="Output 10 14" xfId="897" xr:uid="{00000000-0005-0000-0000-000061030000}"/>
    <cellStyle name="Output 10 15" xfId="898" xr:uid="{00000000-0005-0000-0000-000062030000}"/>
    <cellStyle name="Output 10 16" xfId="899" xr:uid="{00000000-0005-0000-0000-000063030000}"/>
    <cellStyle name="Output 10 17" xfId="900" xr:uid="{00000000-0005-0000-0000-000064030000}"/>
    <cellStyle name="Output 10 18" xfId="901" xr:uid="{00000000-0005-0000-0000-000065030000}"/>
    <cellStyle name="Output 10 19" xfId="902" xr:uid="{00000000-0005-0000-0000-000066030000}"/>
    <cellStyle name="Output 10 2" xfId="903" xr:uid="{00000000-0005-0000-0000-000067030000}"/>
    <cellStyle name="Output 10 20" xfId="904" xr:uid="{00000000-0005-0000-0000-000068030000}"/>
    <cellStyle name="Output 10 21" xfId="905" xr:uid="{00000000-0005-0000-0000-000069030000}"/>
    <cellStyle name="Output 10 22" xfId="906" xr:uid="{00000000-0005-0000-0000-00006A030000}"/>
    <cellStyle name="Output 10 23" xfId="907" xr:uid="{00000000-0005-0000-0000-00006B030000}"/>
    <cellStyle name="Output 10 24" xfId="908" xr:uid="{00000000-0005-0000-0000-00006C030000}"/>
    <cellStyle name="Output 10 25" xfId="909" xr:uid="{00000000-0005-0000-0000-00006D030000}"/>
    <cellStyle name="Output 10 26" xfId="910" xr:uid="{00000000-0005-0000-0000-00006E030000}"/>
    <cellStyle name="Output 10 27" xfId="911" xr:uid="{00000000-0005-0000-0000-00006F030000}"/>
    <cellStyle name="Output 10 28" xfId="912" xr:uid="{00000000-0005-0000-0000-000070030000}"/>
    <cellStyle name="Output 10 29" xfId="913" xr:uid="{00000000-0005-0000-0000-000071030000}"/>
    <cellStyle name="Output 10 3" xfId="914" xr:uid="{00000000-0005-0000-0000-000072030000}"/>
    <cellStyle name="Output 10 30" xfId="915" xr:uid="{00000000-0005-0000-0000-000073030000}"/>
    <cellStyle name="Output 10 31" xfId="916" xr:uid="{00000000-0005-0000-0000-000074030000}"/>
    <cellStyle name="Output 10 32" xfId="917" xr:uid="{00000000-0005-0000-0000-000075030000}"/>
    <cellStyle name="Output 10 4" xfId="918" xr:uid="{00000000-0005-0000-0000-000076030000}"/>
    <cellStyle name="Output 10 5" xfId="919" xr:uid="{00000000-0005-0000-0000-000077030000}"/>
    <cellStyle name="Output 10 6" xfId="920" xr:uid="{00000000-0005-0000-0000-000078030000}"/>
    <cellStyle name="Output 10 7" xfId="921" xr:uid="{00000000-0005-0000-0000-000079030000}"/>
    <cellStyle name="Output 10 8" xfId="922" xr:uid="{00000000-0005-0000-0000-00007A030000}"/>
    <cellStyle name="Output 10 9" xfId="923" xr:uid="{00000000-0005-0000-0000-00007B030000}"/>
    <cellStyle name="Output 11" xfId="924" xr:uid="{00000000-0005-0000-0000-00007C030000}"/>
    <cellStyle name="Output 11 2" xfId="925" xr:uid="{00000000-0005-0000-0000-00007D030000}"/>
    <cellStyle name="Output 11 3" xfId="926" xr:uid="{00000000-0005-0000-0000-00007E030000}"/>
    <cellStyle name="Output 12" xfId="927" xr:uid="{00000000-0005-0000-0000-00007F030000}"/>
    <cellStyle name="Output 13" xfId="928" xr:uid="{00000000-0005-0000-0000-000080030000}"/>
    <cellStyle name="Output 14" xfId="929" xr:uid="{00000000-0005-0000-0000-000081030000}"/>
    <cellStyle name="Output 2" xfId="357" xr:uid="{00000000-0005-0000-0000-000082030000}"/>
    <cellStyle name="Output 3" xfId="358" xr:uid="{00000000-0005-0000-0000-000083030000}"/>
    <cellStyle name="Output 4" xfId="359" xr:uid="{00000000-0005-0000-0000-000084030000}"/>
    <cellStyle name="Output 5" xfId="360" xr:uid="{00000000-0005-0000-0000-000085030000}"/>
    <cellStyle name="Output 6" xfId="361" xr:uid="{00000000-0005-0000-0000-000086030000}"/>
    <cellStyle name="Output 7" xfId="362" xr:uid="{00000000-0005-0000-0000-000087030000}"/>
    <cellStyle name="Output 8" xfId="363" xr:uid="{00000000-0005-0000-0000-000088030000}"/>
    <cellStyle name="Output 9" xfId="930" xr:uid="{00000000-0005-0000-0000-000089030000}"/>
    <cellStyle name="Output 9 10" xfId="931" xr:uid="{00000000-0005-0000-0000-00008A030000}"/>
    <cellStyle name="Output 9 11" xfId="932" xr:uid="{00000000-0005-0000-0000-00008B030000}"/>
    <cellStyle name="Output 9 12" xfId="933" xr:uid="{00000000-0005-0000-0000-00008C030000}"/>
    <cellStyle name="Output 9 13" xfId="934" xr:uid="{00000000-0005-0000-0000-00008D030000}"/>
    <cellStyle name="Output 9 14" xfId="935" xr:uid="{00000000-0005-0000-0000-00008E030000}"/>
    <cellStyle name="Output 9 15" xfId="936" xr:uid="{00000000-0005-0000-0000-00008F030000}"/>
    <cellStyle name="Output 9 16" xfId="937" xr:uid="{00000000-0005-0000-0000-000090030000}"/>
    <cellStyle name="Output 9 17" xfId="938" xr:uid="{00000000-0005-0000-0000-000091030000}"/>
    <cellStyle name="Output 9 18" xfId="939" xr:uid="{00000000-0005-0000-0000-000092030000}"/>
    <cellStyle name="Output 9 19" xfId="940" xr:uid="{00000000-0005-0000-0000-000093030000}"/>
    <cellStyle name="Output 9 2" xfId="941" xr:uid="{00000000-0005-0000-0000-000094030000}"/>
    <cellStyle name="Output 9 20" xfId="942" xr:uid="{00000000-0005-0000-0000-000095030000}"/>
    <cellStyle name="Output 9 21" xfId="943" xr:uid="{00000000-0005-0000-0000-000096030000}"/>
    <cellStyle name="Output 9 22" xfId="944" xr:uid="{00000000-0005-0000-0000-000097030000}"/>
    <cellStyle name="Output 9 23" xfId="945" xr:uid="{00000000-0005-0000-0000-000098030000}"/>
    <cellStyle name="Output 9 24" xfId="946" xr:uid="{00000000-0005-0000-0000-000099030000}"/>
    <cellStyle name="Output 9 25" xfId="947" xr:uid="{00000000-0005-0000-0000-00009A030000}"/>
    <cellStyle name="Output 9 26" xfId="948" xr:uid="{00000000-0005-0000-0000-00009B030000}"/>
    <cellStyle name="Output 9 27" xfId="949" xr:uid="{00000000-0005-0000-0000-00009C030000}"/>
    <cellStyle name="Output 9 28" xfId="950" xr:uid="{00000000-0005-0000-0000-00009D030000}"/>
    <cellStyle name="Output 9 29" xfId="951" xr:uid="{00000000-0005-0000-0000-00009E030000}"/>
    <cellStyle name="Output 9 3" xfId="952" xr:uid="{00000000-0005-0000-0000-00009F030000}"/>
    <cellStyle name="Output 9 30" xfId="953" xr:uid="{00000000-0005-0000-0000-0000A0030000}"/>
    <cellStyle name="Output 9 31" xfId="954" xr:uid="{00000000-0005-0000-0000-0000A1030000}"/>
    <cellStyle name="Output 9 32" xfId="955" xr:uid="{00000000-0005-0000-0000-0000A2030000}"/>
    <cellStyle name="Output 9 4" xfId="956" xr:uid="{00000000-0005-0000-0000-0000A3030000}"/>
    <cellStyle name="Output 9 5" xfId="957" xr:uid="{00000000-0005-0000-0000-0000A4030000}"/>
    <cellStyle name="Output 9 6" xfId="958" xr:uid="{00000000-0005-0000-0000-0000A5030000}"/>
    <cellStyle name="Output 9 7" xfId="959" xr:uid="{00000000-0005-0000-0000-0000A6030000}"/>
    <cellStyle name="Output 9 8" xfId="960" xr:uid="{00000000-0005-0000-0000-0000A7030000}"/>
    <cellStyle name="Output 9 9" xfId="961" xr:uid="{00000000-0005-0000-0000-0000A8030000}"/>
    <cellStyle name="Pintable_OK" xfId="364" xr:uid="{00000000-0005-0000-0000-0000A9030000}"/>
    <cellStyle name="Title 2" xfId="365" xr:uid="{00000000-0005-0000-0000-0000AA030000}"/>
    <cellStyle name="Title 2 2" xfId="366" xr:uid="{00000000-0005-0000-0000-0000AB030000}"/>
    <cellStyle name="Title 3" xfId="367" xr:uid="{00000000-0005-0000-0000-0000AC030000}"/>
    <cellStyle name="Title 3 2" xfId="368" xr:uid="{00000000-0005-0000-0000-0000AD030000}"/>
    <cellStyle name="Title 4" xfId="369" xr:uid="{00000000-0005-0000-0000-0000AE030000}"/>
    <cellStyle name="Title 4 2" xfId="370" xr:uid="{00000000-0005-0000-0000-0000AF030000}"/>
    <cellStyle name="Title 5" xfId="371" xr:uid="{00000000-0005-0000-0000-0000B0030000}"/>
    <cellStyle name="Title 5 2" xfId="372" xr:uid="{00000000-0005-0000-0000-0000B1030000}"/>
    <cellStyle name="Title 6" xfId="373" xr:uid="{00000000-0005-0000-0000-0000B2030000}"/>
    <cellStyle name="Title 6 2" xfId="374" xr:uid="{00000000-0005-0000-0000-0000B3030000}"/>
    <cellStyle name="Title 7" xfId="375" xr:uid="{00000000-0005-0000-0000-0000B4030000}"/>
    <cellStyle name="Title 7 2" xfId="376" xr:uid="{00000000-0005-0000-0000-0000B5030000}"/>
    <cellStyle name="Title 8" xfId="377" xr:uid="{00000000-0005-0000-0000-0000B6030000}"/>
    <cellStyle name="Title 8 2" xfId="378" xr:uid="{00000000-0005-0000-0000-0000B7030000}"/>
    <cellStyle name="Title 9" xfId="962" xr:uid="{00000000-0005-0000-0000-0000B8030000}"/>
    <cellStyle name="Total 10" xfId="963" xr:uid="{00000000-0005-0000-0000-0000B9030000}"/>
    <cellStyle name="Total 10 10" xfId="964" xr:uid="{00000000-0005-0000-0000-0000BA030000}"/>
    <cellStyle name="Total 10 11" xfId="965" xr:uid="{00000000-0005-0000-0000-0000BB030000}"/>
    <cellStyle name="Total 10 12" xfId="966" xr:uid="{00000000-0005-0000-0000-0000BC030000}"/>
    <cellStyle name="Total 10 13" xfId="967" xr:uid="{00000000-0005-0000-0000-0000BD030000}"/>
    <cellStyle name="Total 10 14" xfId="968" xr:uid="{00000000-0005-0000-0000-0000BE030000}"/>
    <cellStyle name="Total 10 15" xfId="969" xr:uid="{00000000-0005-0000-0000-0000BF030000}"/>
    <cellStyle name="Total 10 16" xfId="970" xr:uid="{00000000-0005-0000-0000-0000C0030000}"/>
    <cellStyle name="Total 10 17" xfId="971" xr:uid="{00000000-0005-0000-0000-0000C1030000}"/>
    <cellStyle name="Total 10 18" xfId="972" xr:uid="{00000000-0005-0000-0000-0000C2030000}"/>
    <cellStyle name="Total 10 19" xfId="973" xr:uid="{00000000-0005-0000-0000-0000C3030000}"/>
    <cellStyle name="Total 10 2" xfId="974" xr:uid="{00000000-0005-0000-0000-0000C4030000}"/>
    <cellStyle name="Total 10 20" xfId="975" xr:uid="{00000000-0005-0000-0000-0000C5030000}"/>
    <cellStyle name="Total 10 21" xfId="976" xr:uid="{00000000-0005-0000-0000-0000C6030000}"/>
    <cellStyle name="Total 10 22" xfId="977" xr:uid="{00000000-0005-0000-0000-0000C7030000}"/>
    <cellStyle name="Total 10 23" xfId="978" xr:uid="{00000000-0005-0000-0000-0000C8030000}"/>
    <cellStyle name="Total 10 24" xfId="979" xr:uid="{00000000-0005-0000-0000-0000C9030000}"/>
    <cellStyle name="Total 10 25" xfId="980" xr:uid="{00000000-0005-0000-0000-0000CA030000}"/>
    <cellStyle name="Total 10 26" xfId="981" xr:uid="{00000000-0005-0000-0000-0000CB030000}"/>
    <cellStyle name="Total 10 27" xfId="982" xr:uid="{00000000-0005-0000-0000-0000CC030000}"/>
    <cellStyle name="Total 10 28" xfId="983" xr:uid="{00000000-0005-0000-0000-0000CD030000}"/>
    <cellStyle name="Total 10 29" xfId="984" xr:uid="{00000000-0005-0000-0000-0000CE030000}"/>
    <cellStyle name="Total 10 3" xfId="985" xr:uid="{00000000-0005-0000-0000-0000CF030000}"/>
    <cellStyle name="Total 10 30" xfId="986" xr:uid="{00000000-0005-0000-0000-0000D0030000}"/>
    <cellStyle name="Total 10 31" xfId="987" xr:uid="{00000000-0005-0000-0000-0000D1030000}"/>
    <cellStyle name="Total 10 32" xfId="988" xr:uid="{00000000-0005-0000-0000-0000D2030000}"/>
    <cellStyle name="Total 10 4" xfId="989" xr:uid="{00000000-0005-0000-0000-0000D3030000}"/>
    <cellStyle name="Total 10 5" xfId="990" xr:uid="{00000000-0005-0000-0000-0000D4030000}"/>
    <cellStyle name="Total 10 6" xfId="991" xr:uid="{00000000-0005-0000-0000-0000D5030000}"/>
    <cellStyle name="Total 10 7" xfId="992" xr:uid="{00000000-0005-0000-0000-0000D6030000}"/>
    <cellStyle name="Total 10 8" xfId="993" xr:uid="{00000000-0005-0000-0000-0000D7030000}"/>
    <cellStyle name="Total 10 9" xfId="994" xr:uid="{00000000-0005-0000-0000-0000D8030000}"/>
    <cellStyle name="Total 11" xfId="995" xr:uid="{00000000-0005-0000-0000-0000D9030000}"/>
    <cellStyle name="Total 11 2" xfId="996" xr:uid="{00000000-0005-0000-0000-0000DA030000}"/>
    <cellStyle name="Total 11 3" xfId="997" xr:uid="{00000000-0005-0000-0000-0000DB030000}"/>
    <cellStyle name="Total 12" xfId="998" xr:uid="{00000000-0005-0000-0000-0000DC030000}"/>
    <cellStyle name="Total 13" xfId="999" xr:uid="{00000000-0005-0000-0000-0000DD030000}"/>
    <cellStyle name="Total 14" xfId="1000" xr:uid="{00000000-0005-0000-0000-0000DE030000}"/>
    <cellStyle name="Total 2" xfId="379" xr:uid="{00000000-0005-0000-0000-0000DF030000}"/>
    <cellStyle name="Total 3" xfId="380" xr:uid="{00000000-0005-0000-0000-0000E0030000}"/>
    <cellStyle name="Total 4" xfId="381" xr:uid="{00000000-0005-0000-0000-0000E1030000}"/>
    <cellStyle name="Total 5" xfId="382" xr:uid="{00000000-0005-0000-0000-0000E2030000}"/>
    <cellStyle name="Total 6" xfId="383" xr:uid="{00000000-0005-0000-0000-0000E3030000}"/>
    <cellStyle name="Total 7" xfId="384" xr:uid="{00000000-0005-0000-0000-0000E4030000}"/>
    <cellStyle name="Total 8" xfId="385" xr:uid="{00000000-0005-0000-0000-0000E5030000}"/>
    <cellStyle name="Total 9" xfId="1001" xr:uid="{00000000-0005-0000-0000-0000E6030000}"/>
    <cellStyle name="Total 9 10" xfId="1002" xr:uid="{00000000-0005-0000-0000-0000E7030000}"/>
    <cellStyle name="Total 9 11" xfId="1003" xr:uid="{00000000-0005-0000-0000-0000E8030000}"/>
    <cellStyle name="Total 9 12" xfId="1004" xr:uid="{00000000-0005-0000-0000-0000E9030000}"/>
    <cellStyle name="Total 9 13" xfId="1005" xr:uid="{00000000-0005-0000-0000-0000EA030000}"/>
    <cellStyle name="Total 9 14" xfId="1006" xr:uid="{00000000-0005-0000-0000-0000EB030000}"/>
    <cellStyle name="Total 9 15" xfId="1007" xr:uid="{00000000-0005-0000-0000-0000EC030000}"/>
    <cellStyle name="Total 9 16" xfId="1008" xr:uid="{00000000-0005-0000-0000-0000ED030000}"/>
    <cellStyle name="Total 9 17" xfId="1009" xr:uid="{00000000-0005-0000-0000-0000EE030000}"/>
    <cellStyle name="Total 9 18" xfId="1010" xr:uid="{00000000-0005-0000-0000-0000EF030000}"/>
    <cellStyle name="Total 9 19" xfId="1011" xr:uid="{00000000-0005-0000-0000-0000F0030000}"/>
    <cellStyle name="Total 9 2" xfId="1012" xr:uid="{00000000-0005-0000-0000-0000F1030000}"/>
    <cellStyle name="Total 9 20" xfId="1013" xr:uid="{00000000-0005-0000-0000-0000F2030000}"/>
    <cellStyle name="Total 9 21" xfId="1014" xr:uid="{00000000-0005-0000-0000-0000F3030000}"/>
    <cellStyle name="Total 9 22" xfId="1015" xr:uid="{00000000-0005-0000-0000-0000F4030000}"/>
    <cellStyle name="Total 9 23" xfId="1016" xr:uid="{00000000-0005-0000-0000-0000F5030000}"/>
    <cellStyle name="Total 9 24" xfId="1017" xr:uid="{00000000-0005-0000-0000-0000F6030000}"/>
    <cellStyle name="Total 9 25" xfId="1018" xr:uid="{00000000-0005-0000-0000-0000F7030000}"/>
    <cellStyle name="Total 9 26" xfId="1019" xr:uid="{00000000-0005-0000-0000-0000F8030000}"/>
    <cellStyle name="Total 9 27" xfId="1020" xr:uid="{00000000-0005-0000-0000-0000F9030000}"/>
    <cellStyle name="Total 9 28" xfId="1021" xr:uid="{00000000-0005-0000-0000-0000FA030000}"/>
    <cellStyle name="Total 9 29" xfId="1022" xr:uid="{00000000-0005-0000-0000-0000FB030000}"/>
    <cellStyle name="Total 9 3" xfId="1023" xr:uid="{00000000-0005-0000-0000-0000FC030000}"/>
    <cellStyle name="Total 9 30" xfId="1024" xr:uid="{00000000-0005-0000-0000-0000FD030000}"/>
    <cellStyle name="Total 9 31" xfId="1025" xr:uid="{00000000-0005-0000-0000-0000FE030000}"/>
    <cellStyle name="Total 9 32" xfId="1026" xr:uid="{00000000-0005-0000-0000-0000FF030000}"/>
    <cellStyle name="Total 9 4" xfId="1027" xr:uid="{00000000-0005-0000-0000-000000040000}"/>
    <cellStyle name="Total 9 5" xfId="1028" xr:uid="{00000000-0005-0000-0000-000001040000}"/>
    <cellStyle name="Total 9 6" xfId="1029" xr:uid="{00000000-0005-0000-0000-000002040000}"/>
    <cellStyle name="Total 9 7" xfId="1030" xr:uid="{00000000-0005-0000-0000-000003040000}"/>
    <cellStyle name="Total 9 8" xfId="1031" xr:uid="{00000000-0005-0000-0000-000004040000}"/>
    <cellStyle name="Total 9 9" xfId="1032" xr:uid="{00000000-0005-0000-0000-000005040000}"/>
    <cellStyle name="Warning Text 2" xfId="386" xr:uid="{00000000-0005-0000-0000-000006040000}"/>
    <cellStyle name="Warning Text 3" xfId="387" xr:uid="{00000000-0005-0000-0000-000007040000}"/>
    <cellStyle name="Warning Text 4" xfId="388" xr:uid="{00000000-0005-0000-0000-000008040000}"/>
    <cellStyle name="Warning Text 5" xfId="389" xr:uid="{00000000-0005-0000-0000-000009040000}"/>
    <cellStyle name="Warning Text 6" xfId="390" xr:uid="{00000000-0005-0000-0000-00000A040000}"/>
    <cellStyle name="Warning Text 7" xfId="391" xr:uid="{00000000-0005-0000-0000-00000B040000}"/>
    <cellStyle name="Warning Text 8" xfId="392" xr:uid="{00000000-0005-0000-0000-00000C040000}"/>
  </cellStyles>
  <dxfs count="0"/>
  <tableStyles count="0" defaultTableStyle="TableStyleMedium9" defaultPivotStyle="PivotStyleLight16"/>
  <colors>
    <mruColors>
      <color rgb="FFCCCC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rigel_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apr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from_megre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 t="str">
            <v/>
          </cell>
          <cell r="J4" t="str">
            <v>rx0_p</v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 t="str">
            <v/>
          </cell>
          <cell r="J5" t="str">
            <v>vp</v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 t="str">
            <v/>
          </cell>
          <cell r="J6" t="str">
            <v>rx0_m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 t="str">
            <v/>
          </cell>
          <cell r="J7" t="str">
            <v>gd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 t="str">
            <v/>
          </cell>
          <cell r="J8" t="str">
            <v>tx0_p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 t="str">
            <v/>
          </cell>
          <cell r="J9" t="str">
            <v>vptx0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 t="str">
            <v/>
          </cell>
          <cell r="J10" t="str">
            <v>tx0_m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 t="str">
            <v/>
          </cell>
          <cell r="J11" t="str">
            <v>gd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 t="str">
            <v/>
          </cell>
          <cell r="J12" t="str">
            <v>vph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 t="str">
            <v/>
          </cell>
          <cell r="J13" t="str">
            <v>vph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 t="str">
            <v/>
          </cell>
          <cell r="J14" t="str">
            <v>resref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 t="str">
            <v/>
          </cell>
          <cell r="J15" t="str">
            <v>gd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 t="str">
            <v/>
          </cell>
          <cell r="J58" t="str">
            <v>HDMI_VP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 t="str">
            <v/>
          </cell>
          <cell r="J59" t="str">
            <v>HDMI_AGND</v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 t="str">
            <v/>
          </cell>
          <cell r="J60" t="str">
            <v>HDMI_VPH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 t="str">
            <v/>
          </cell>
          <cell r="J61" t="str">
            <v>HDMI_VP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 t="str">
            <v/>
          </cell>
          <cell r="J62" t="str">
            <v>HDMI_AGND</v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 t="str">
            <v/>
          </cell>
          <cell r="J63" t="str">
            <v>HDMI_VPH</v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 t="str">
            <v/>
          </cell>
          <cell r="J64" t="str">
            <v>HDMI_VP</v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 t="str">
            <v/>
          </cell>
          <cell r="J65" t="str">
            <v>HDMI_TMDSCLKP</v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 t="str">
            <v/>
          </cell>
          <cell r="J66" t="str">
            <v>HDMI_AGND</v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 t="str">
            <v/>
          </cell>
          <cell r="J67" t="str">
            <v>HDMI_TMDSCLKN</v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 t="str">
            <v/>
          </cell>
          <cell r="J68" t="str">
            <v>HDMI_AGND</v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 t="str">
            <v/>
          </cell>
          <cell r="J69" t="str">
            <v>HDMI_TMDSDATAP[0]</v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 t="str">
            <v/>
          </cell>
          <cell r="J70" t="str">
            <v>HDMI_AGND</v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 t="str">
            <v/>
          </cell>
          <cell r="J71" t="str">
            <v>HDMI_TMDSDATAN[0]</v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 t="str">
            <v/>
          </cell>
          <cell r="J72" t="str">
            <v>HDMI_TMDSDATAP[1]</v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 t="str">
            <v/>
          </cell>
          <cell r="J73" t="str">
            <v>HDMI_TMDSDATAP[2]</v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 t="str">
            <v/>
          </cell>
          <cell r="J74" t="str">
            <v>HDMI_TMDSDATAN[1]</v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 t="str">
            <v/>
          </cell>
          <cell r="J75" t="str">
            <v>HDMI_AGND</v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 t="str">
            <v/>
          </cell>
          <cell r="J76" t="str">
            <v>HDMI_TMDSDATAN[2]</v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 t="str">
            <v/>
          </cell>
          <cell r="J77" t="str">
            <v>HDMI_VP</v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 t="str">
            <v/>
          </cell>
          <cell r="J78" t="str">
            <v>HDMI_AGND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 t="str">
            <v/>
          </cell>
          <cell r="J79" t="str">
            <v>HDMI_VPH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 t="str">
            <v/>
          </cell>
          <cell r="J80" t="str">
            <v>HDMI_REXT</v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 t="str">
            <v/>
          </cell>
          <cell r="J81" t="str">
            <v>HDMI_HPD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 t="str">
            <v/>
          </cell>
          <cell r="J82" t="str">
            <v>HDMI_DDCCEC</v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 t="str">
            <v/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 t="str">
            <v/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 t="str">
            <v/>
          </cell>
          <cell r="J139" t="str">
            <v>GD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 t="str">
            <v/>
          </cell>
          <cell r="J140" t="str">
            <v>padn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 t="str">
            <v/>
          </cell>
          <cell r="I141" t="str">
            <v>ldb</v>
          </cell>
          <cell r="J141" t="str">
            <v>LVDS0_TX1</v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 t="str">
            <v/>
          </cell>
          <cell r="J143" t="str">
            <v>padn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 t="str">
            <v/>
          </cell>
          <cell r="I144" t="str">
            <v>ldb</v>
          </cell>
          <cell r="J144" t="str">
            <v>LVDS0_TX2</v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 t="str">
            <v/>
          </cell>
          <cell r="J145" t="str">
            <v>GD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 t="str">
            <v/>
          </cell>
          <cell r="J146" t="str">
            <v>padn</v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 t="str">
            <v/>
          </cell>
          <cell r="I147" t="str">
            <v>ldb</v>
          </cell>
          <cell r="J147" t="str">
            <v>LVDS0_TX3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 t="str">
            <v/>
          </cell>
          <cell r="J149" t="str">
            <v>padn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 t="str">
            <v/>
          </cell>
          <cell r="I150" t="str">
            <v>ldb</v>
          </cell>
          <cell r="J150" t="str">
            <v>LVDS0_CLK</v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 t="str">
            <v/>
          </cell>
          <cell r="J151" t="str">
            <v>GD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 t="str">
            <v/>
          </cell>
          <cell r="J152" t="str">
            <v>padn</v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 t="str">
            <v/>
          </cell>
          <cell r="J157" t="str">
            <v>GD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 t="str">
            <v/>
          </cell>
          <cell r="J158" t="str">
            <v>padn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 t="str">
            <v/>
          </cell>
          <cell r="I159" t="str">
            <v>ldb</v>
          </cell>
          <cell r="J159" t="str">
            <v>LVDS1_TX1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 t="str">
            <v/>
          </cell>
          <cell r="J161" t="str">
            <v>padn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 t="str">
            <v/>
          </cell>
          <cell r="I162" t="str">
            <v>ldb</v>
          </cell>
          <cell r="J162" t="str">
            <v>LVDS1_TX2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 t="str">
            <v/>
          </cell>
          <cell r="J163" t="str">
            <v>GD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 t="str">
            <v/>
          </cell>
          <cell r="J164" t="str">
            <v>padn</v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 t="str">
            <v/>
          </cell>
          <cell r="I165" t="str">
            <v>ldb</v>
          </cell>
          <cell r="J165" t="str">
            <v>LVDS1_TX3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 t="str">
            <v/>
          </cell>
          <cell r="J167" t="str">
            <v>padn</v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 t="str">
            <v/>
          </cell>
          <cell r="I168" t="str">
            <v>ldb</v>
          </cell>
          <cell r="J168" t="str">
            <v>LVDS1_CLK</v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 t="str">
            <v/>
          </cell>
          <cell r="J169" t="str">
            <v>GD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 t="str">
            <v/>
          </cell>
          <cell r="J170" t="str">
            <v>padn</v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 t="str">
            <v/>
          </cell>
          <cell r="J180" t="str">
            <v>padn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 t="str">
            <v/>
          </cell>
          <cell r="J201" t="str">
            <v>padn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 t="str">
            <v/>
          </cell>
          <cell r="J218" t="str">
            <v>padn</v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 t="str">
            <v/>
          </cell>
          <cell r="J230" t="str">
            <v>padn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 t="str">
            <v/>
          </cell>
          <cell r="J266" t="str">
            <v>padn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 t="str">
            <v/>
          </cell>
          <cell r="J270" t="str">
            <v>padn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 t="str">
            <v/>
          </cell>
          <cell r="J294" t="str">
            <v>padn</v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 t="str">
            <v/>
          </cell>
          <cell r="J306" t="str">
            <v>padn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 t="str">
            <v/>
          </cell>
          <cell r="J332" t="str">
            <v>padn</v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 t="str">
            <v/>
          </cell>
          <cell r="J349" t="str">
            <v>padn</v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 t="str">
            <v/>
          </cell>
          <cell r="I29" t="e">
            <v>#REF!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 t="str">
            <v/>
          </cell>
          <cell r="I30" t="e">
            <v>#REF!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 t="str">
            <v/>
          </cell>
          <cell r="I31" t="e">
            <v>#REF!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 t="str">
            <v/>
          </cell>
          <cell r="I32" t="e">
            <v>#REF!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 t="str">
            <v/>
          </cell>
          <cell r="I33" t="e">
            <v>#REF!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 t="str">
            <v/>
          </cell>
          <cell r="B56">
            <v>0</v>
          </cell>
          <cell r="D56" t="str">
            <v/>
          </cell>
          <cell r="G56" t="str">
            <v/>
          </cell>
          <cell r="H56" t="e">
            <v>#REF!</v>
          </cell>
          <cell r="I56" t="e">
            <v>#REF!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 t="str">
            <v/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 t="str">
            <v/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 t="str">
            <v/>
          </cell>
          <cell r="H61" t="str">
            <v>audmux.AUD3_RXC</v>
          </cell>
          <cell r="I61" t="str">
            <v>ecspi2.MOSI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 t="str">
            <v/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 t="str">
            <v/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 t="str">
            <v/>
          </cell>
          <cell r="H65" t="str">
            <v/>
          </cell>
          <cell r="I65" t="str">
            <v>ecspi1.MOSI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 t="str">
            <v/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 t="str">
            <v/>
          </cell>
          <cell r="I67" t="str">
            <v>pcie_ctrl.DIAG_STATUS_BUS_MUX[13]</v>
          </cell>
          <cell r="J67" t="str">
            <v/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 t="str">
            <v/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 t="str">
            <v/>
          </cell>
          <cell r="B69">
            <v>0</v>
          </cell>
          <cell r="D69" t="str">
            <v/>
          </cell>
          <cell r="G69" t="str">
            <v/>
          </cell>
          <cell r="H69" t="str">
            <v/>
          </cell>
          <cell r="I69" t="str">
            <v>pcie_ctrl.DIAG_STATUS_BUS_MUX[12]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 t="str">
            <v/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 t="str">
            <v/>
          </cell>
          <cell r="H72" t="str">
            <v/>
          </cell>
          <cell r="I72" t="str">
            <v>usdhc3.VSELECT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 t="str">
            <v/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 t="str">
            <v/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 t="str">
            <v/>
          </cell>
          <cell r="B91">
            <v>0</v>
          </cell>
          <cell r="D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A99" t="str">
            <v/>
          </cell>
          <cell r="B99">
            <v>0</v>
          </cell>
          <cell r="D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 t="str">
            <v/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A113" t="str">
            <v/>
          </cell>
          <cell r="B113">
            <v>0</v>
          </cell>
          <cell r="D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>
            <v>0</v>
          </cell>
          <cell r="D118" t="str">
            <v>DRAM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 t="str">
            <v/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>
            <v>0</v>
          </cell>
          <cell r="D139" t="str">
            <v>DRAM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>
            <v>0</v>
          </cell>
          <cell r="D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>
            <v>0</v>
          </cell>
          <cell r="D201" t="str">
            <v>DRAM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>
            <v>0</v>
          </cell>
          <cell r="D215" t="str">
            <v>DRAM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>
            <v>0</v>
          </cell>
          <cell r="D232" t="str">
            <v>DRAM</v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>
            <v>0</v>
          </cell>
          <cell r="D252" t="str">
            <v>DRAM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 t="str">
            <v/>
          </cell>
          <cell r="B270">
            <v>0</v>
          </cell>
          <cell r="D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 t="str">
            <v/>
          </cell>
          <cell r="K271" t="str">
            <v>enet.1588_EVENT0_IN</v>
          </cell>
          <cell r="L271" t="str">
            <v>gpio1.GPIO[29]</v>
          </cell>
          <cell r="M271" t="str">
            <v/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 t="str">
            <v/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 t="str">
            <v/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 t="str">
            <v/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 t="str">
            <v/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 t="str">
            <v/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 t="str">
            <v/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 t="str">
            <v/>
          </cell>
          <cell r="H278" t="str">
            <v>enet.TX_EN</v>
          </cell>
          <cell r="I278" t="str">
            <v>esai1.TX3_RX2</v>
          </cell>
          <cell r="J278" t="str">
            <v/>
          </cell>
          <cell r="K278" t="str">
            <v/>
          </cell>
          <cell r="L278" t="str">
            <v>gpio1.GPIO[28]</v>
          </cell>
          <cell r="M278" t="str">
            <v/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 t="str">
            <v/>
          </cell>
          <cell r="K279" t="str">
            <v>enet.1588_EVENT1_IN</v>
          </cell>
          <cell r="L279" t="str">
            <v>gpio1.GPIO[31]</v>
          </cell>
          <cell r="M279" t="str">
            <v/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 t="str">
            <v/>
          </cell>
          <cell r="H280" t="str">
            <v>enet.TDATA[0]</v>
          </cell>
          <cell r="I280" t="str">
            <v>esai1.TX4_RX1</v>
          </cell>
          <cell r="J280" t="str">
            <v/>
          </cell>
          <cell r="K280" t="str">
            <v/>
          </cell>
          <cell r="L280" t="str">
            <v>gpio1.GPIO[30]</v>
          </cell>
          <cell r="M280" t="str">
            <v/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 t="str">
            <v/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 t="str">
            <v/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 t="str">
            <v/>
          </cell>
          <cell r="B282">
            <v>0</v>
          </cell>
          <cell r="D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 t="str">
            <v/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 t="str">
            <v/>
          </cell>
          <cell r="J324" t="str">
            <v/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 t="str">
            <v/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 t="str">
            <v/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 t="str">
            <v/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 t="str">
            <v/>
          </cell>
          <cell r="B342">
            <v>0</v>
          </cell>
          <cell r="D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 t="str">
            <v/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 t="str">
            <v/>
          </cell>
          <cell r="J344" t="str">
            <v/>
          </cell>
          <cell r="K344" t="str">
            <v/>
          </cell>
          <cell r="L344" t="str">
            <v>gpio6.GPIO[31]</v>
          </cell>
          <cell r="M344" t="str">
            <v>tpsmp.HDATA[31]</v>
          </cell>
          <cell r="N344" t="str">
            <v/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 t="str">
            <v/>
          </cell>
          <cell r="J346" t="str">
            <v/>
          </cell>
          <cell r="K346" t="str">
            <v/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 t="str">
            <v/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/>
          </cell>
          <cell r="B350">
            <v>0</v>
          </cell>
          <cell r="D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 t="str">
            <v/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 t="str">
            <v/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 t="str">
            <v/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 t="str">
            <v/>
          </cell>
          <cell r="B378">
            <v>0</v>
          </cell>
          <cell r="D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gpio6.GPIO[25]</v>
          </cell>
          <cell r="M379" t="str">
            <v>mipi_core.DPHY_TEST_IN[6]</v>
          </cell>
          <cell r="N379" t="str">
            <v/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 t="str">
            <v/>
          </cell>
          <cell r="J381" t="str">
            <v/>
          </cell>
          <cell r="K381" t="str">
            <v/>
          </cell>
          <cell r="L381" t="str">
            <v>gpio6.GPIO[30]</v>
          </cell>
          <cell r="M381" t="str">
            <v>mipi_core.DPHY_TEST_IN[11]</v>
          </cell>
          <cell r="N381" t="str">
            <v/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 t="str">
            <v/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 t="str">
            <v/>
          </cell>
          <cell r="J384" t="str">
            <v/>
          </cell>
          <cell r="K384" t="str">
            <v/>
          </cell>
          <cell r="L384" t="str">
            <v>gpio6.GPIO[28]</v>
          </cell>
          <cell r="M384" t="str">
            <v>mipi_core.DPHY_TEST_IN[9]</v>
          </cell>
          <cell r="N384" t="str">
            <v/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 t="str">
            <v/>
          </cell>
          <cell r="J385" t="str">
            <v/>
          </cell>
          <cell r="K385" t="str">
            <v/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 t="str">
            <v/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 t="str">
            <v/>
          </cell>
          <cell r="J387" t="str">
            <v/>
          </cell>
          <cell r="K387" t="str">
            <v/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 t="str">
            <v/>
          </cell>
          <cell r="J389" t="str">
            <v/>
          </cell>
          <cell r="K389" t="str">
            <v/>
          </cell>
          <cell r="L389" t="str">
            <v>gpio6.GPIO[20]</v>
          </cell>
          <cell r="M389" t="str">
            <v>mipi_core.DPHY_TEST_IN[1]</v>
          </cell>
          <cell r="N389" t="str">
            <v/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 t="str">
            <v/>
          </cell>
          <cell r="J390" t="str">
            <v/>
          </cell>
          <cell r="K390" t="str">
            <v/>
          </cell>
          <cell r="L390" t="str">
            <v>gpio6.GPIO[24]</v>
          </cell>
          <cell r="M390" t="str">
            <v>mipi_core.DPHY_TEST_IN[5]</v>
          </cell>
          <cell r="N390" t="str">
            <v/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 t="str">
            <v/>
          </cell>
          <cell r="K391" t="str">
            <v/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 t="str">
            <v/>
          </cell>
          <cell r="J392" t="str">
            <v/>
          </cell>
          <cell r="K392" t="str">
            <v/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 t="str">
            <v/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 t="str">
            <v/>
          </cell>
          <cell r="N393" t="str">
            <v/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 t="str">
            <v/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 t="str">
            <v/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 t="str">
            <v/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 t="str">
            <v/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 t="str">
            <v/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 t="str">
            <v/>
          </cell>
          <cell r="I400" t="str">
            <v/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 t="str">
            <v/>
          </cell>
          <cell r="B401">
            <v>0</v>
          </cell>
          <cell r="D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 t="str">
            <v/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 t="str">
            <v/>
          </cell>
          <cell r="I404" t="str">
            <v>osc32k.32K_OUT</v>
          </cell>
          <cell r="J404" t="str">
            <v>gpt.CLKIN</v>
          </cell>
          <cell r="K404" t="str">
            <v/>
          </cell>
          <cell r="L404" t="str">
            <v>gpio1.GPIO[20]</v>
          </cell>
          <cell r="M404" t="str">
            <v>phy.DTB[0]</v>
          </cell>
          <cell r="N404" t="str">
            <v/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 t="str">
            <v/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 t="str">
            <v/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 t="str">
            <v/>
          </cell>
          <cell r="B410">
            <v>0</v>
          </cell>
          <cell r="D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 t="str">
            <v/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 t="str">
            <v/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 t="str">
            <v/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 t="str">
            <v/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 t="str">
            <v/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 t="str">
            <v/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 t="str">
            <v/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 t="str">
            <v/>
          </cell>
          <cell r="K422" t="str">
            <v>pcie_ctrl.DIAG_STATUS_BUS_MUX[5]</v>
          </cell>
          <cell r="L422" t="str">
            <v>gpio7.GPIO[9]</v>
          </cell>
          <cell r="M422" t="str">
            <v/>
          </cell>
          <cell r="N422" t="str">
            <v/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 t="str">
            <v/>
          </cell>
          <cell r="K425" t="str">
            <v>pcie_ctrl.DIAG_STATUS_BUS_MUX[6]</v>
          </cell>
          <cell r="L425" t="str">
            <v>gpio7.GPIO[10]</v>
          </cell>
          <cell r="M425" t="str">
            <v/>
          </cell>
          <cell r="N425" t="str">
            <v/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 t="str">
            <v/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 t="str">
            <v/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 t="str">
            <v/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 t="str">
            <v/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 t="str">
            <v/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 t="str">
            <v/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 t="str">
            <v/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 t="str">
            <v/>
          </cell>
          <cell r="N438" t="str">
            <v/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 t="str">
            <v/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 t="str">
            <v/>
          </cell>
          <cell r="K440" t="str">
            <v>pcie_ctrl.DIAG_STATUS_BUS_MUX[3]</v>
          </cell>
          <cell r="L440" t="str">
            <v>gpio6.GPIO[14]</v>
          </cell>
          <cell r="M440" t="str">
            <v/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 t="str">
            <v/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 t="str">
            <v/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 t="str">
            <v/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 t="str">
            <v/>
          </cell>
          <cell r="I446" t="str">
            <v/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 t="str">
            <v/>
          </cell>
          <cell r="N446" t="str">
            <v/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 t="str">
            <v/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 t="str">
            <v/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 t="str">
            <v/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 t="str">
            <v/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 t="str">
            <v/>
          </cell>
        </row>
        <row r="457">
          <cell r="A457" t="str">
            <v/>
          </cell>
          <cell r="B457">
            <v>0</v>
          </cell>
          <cell r="D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 t="str">
            <v/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 t="str">
            <v/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A473" t="str">
            <v/>
          </cell>
          <cell r="B473">
            <v>0</v>
          </cell>
          <cell r="D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 t="str">
            <v/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 t="str">
            <v/>
          </cell>
        </row>
        <row r="8">
          <cell r="AG8" t="str">
            <v/>
          </cell>
        </row>
        <row r="9">
          <cell r="AG9" t="str">
            <v/>
          </cell>
        </row>
        <row r="10">
          <cell r="AG10" t="str">
            <v/>
          </cell>
        </row>
        <row r="11">
          <cell r="AG11" t="str">
            <v/>
          </cell>
        </row>
        <row r="12">
          <cell r="AG12" t="str">
            <v/>
          </cell>
        </row>
        <row r="13">
          <cell r="AG13" t="str">
            <v/>
          </cell>
        </row>
        <row r="14">
          <cell r="AG14" t="str">
            <v/>
          </cell>
        </row>
        <row r="15">
          <cell r="AG15" t="str">
            <v/>
          </cell>
        </row>
        <row r="16">
          <cell r="AG16" t="str">
            <v/>
          </cell>
        </row>
        <row r="17">
          <cell r="AG17" t="str">
            <v/>
          </cell>
        </row>
        <row r="18">
          <cell r="AG18" t="str">
            <v/>
          </cell>
        </row>
        <row r="19">
          <cell r="AG19" t="str">
            <v/>
          </cell>
        </row>
        <row r="20">
          <cell r="AG20" t="str">
            <v/>
          </cell>
        </row>
        <row r="21">
          <cell r="AG21" t="str">
            <v/>
          </cell>
        </row>
        <row r="22">
          <cell r="AG22" t="str">
            <v/>
          </cell>
        </row>
        <row r="23">
          <cell r="AG23" t="str">
            <v/>
          </cell>
        </row>
        <row r="24">
          <cell r="AG24" t="str">
            <v/>
          </cell>
        </row>
        <row r="25">
          <cell r="AG25" t="str">
            <v/>
          </cell>
        </row>
        <row r="26">
          <cell r="AG26" t="str">
            <v/>
          </cell>
        </row>
        <row r="27">
          <cell r="AG27" t="str">
            <v/>
          </cell>
        </row>
        <row r="28">
          <cell r="AG28" t="str">
            <v/>
          </cell>
        </row>
        <row r="29">
          <cell r="AG29" t="str">
            <v/>
          </cell>
        </row>
        <row r="30">
          <cell r="AG30" t="str">
            <v/>
          </cell>
        </row>
        <row r="31">
          <cell r="AG31" t="str">
            <v/>
          </cell>
        </row>
        <row r="32">
          <cell r="AG32" t="str">
            <v/>
          </cell>
        </row>
        <row r="33">
          <cell r="AG33" t="str">
            <v/>
          </cell>
        </row>
        <row r="34">
          <cell r="AG34" t="str">
            <v/>
          </cell>
        </row>
        <row r="35">
          <cell r="AG35" t="str">
            <v/>
          </cell>
        </row>
        <row r="36">
          <cell r="AG36" t="str">
            <v/>
          </cell>
        </row>
        <row r="37">
          <cell r="AG37" t="str">
            <v/>
          </cell>
        </row>
        <row r="38">
          <cell r="AG38" t="str">
            <v/>
          </cell>
        </row>
        <row r="39">
          <cell r="AG39" t="str">
            <v/>
          </cell>
        </row>
        <row r="40">
          <cell r="AG40" t="str">
            <v/>
          </cell>
        </row>
        <row r="41">
          <cell r="AG41" t="str">
            <v/>
          </cell>
        </row>
        <row r="42">
          <cell r="AG42" t="str">
            <v/>
          </cell>
        </row>
        <row r="43">
          <cell r="AG43" t="str">
            <v/>
          </cell>
        </row>
        <row r="44">
          <cell r="AG44" t="str">
            <v/>
          </cell>
        </row>
        <row r="45">
          <cell r="AG45" t="str">
            <v/>
          </cell>
        </row>
        <row r="46">
          <cell r="AG46" t="str">
            <v/>
          </cell>
        </row>
        <row r="47">
          <cell r="AG47" t="str">
            <v/>
          </cell>
        </row>
        <row r="48">
          <cell r="AG48" t="str">
            <v/>
          </cell>
        </row>
        <row r="49">
          <cell r="AG49" t="str">
            <v/>
          </cell>
        </row>
        <row r="50">
          <cell r="AG50" t="str">
            <v/>
          </cell>
        </row>
        <row r="51">
          <cell r="AG51" t="str">
            <v/>
          </cell>
        </row>
        <row r="52">
          <cell r="AG52" t="str">
            <v/>
          </cell>
        </row>
        <row r="53">
          <cell r="AG53" t="str">
            <v/>
          </cell>
        </row>
        <row r="54">
          <cell r="AG54" t="str">
            <v/>
          </cell>
        </row>
        <row r="55">
          <cell r="AG55" t="str">
            <v/>
          </cell>
        </row>
        <row r="56">
          <cell r="AG56" t="str">
            <v/>
          </cell>
        </row>
        <row r="57">
          <cell r="AG57" t="str">
            <v/>
          </cell>
        </row>
        <row r="58">
          <cell r="AG58" t="str">
            <v/>
          </cell>
        </row>
        <row r="59">
          <cell r="AG59" t="str">
            <v/>
          </cell>
        </row>
        <row r="60">
          <cell r="AG60" t="str">
            <v/>
          </cell>
        </row>
        <row r="61">
          <cell r="AG61" t="str">
            <v/>
          </cell>
        </row>
        <row r="62">
          <cell r="AG62" t="str">
            <v/>
          </cell>
        </row>
        <row r="63">
          <cell r="AG63" t="str">
            <v/>
          </cell>
        </row>
        <row r="64">
          <cell r="AG64" t="str">
            <v/>
          </cell>
        </row>
        <row r="65">
          <cell r="AG65" t="str">
            <v/>
          </cell>
        </row>
        <row r="66">
          <cell r="AG66" t="str">
            <v/>
          </cell>
        </row>
        <row r="67">
          <cell r="AG67" t="str">
            <v/>
          </cell>
        </row>
        <row r="68">
          <cell r="AG68" t="str">
            <v/>
          </cell>
        </row>
        <row r="69">
          <cell r="AG69" t="str">
            <v/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 t="str">
            <v/>
          </cell>
        </row>
        <row r="74">
          <cell r="AG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  <row r="87">
          <cell r="AG87" t="str">
            <v/>
          </cell>
        </row>
        <row r="88">
          <cell r="AG88" t="str">
            <v/>
          </cell>
        </row>
        <row r="89">
          <cell r="AG89" t="str">
            <v/>
          </cell>
        </row>
        <row r="90">
          <cell r="AG90" t="str">
            <v/>
          </cell>
        </row>
        <row r="91">
          <cell r="AG91" t="str">
            <v/>
          </cell>
        </row>
        <row r="92">
          <cell r="AG92" t="str">
            <v/>
          </cell>
        </row>
        <row r="93">
          <cell r="AG93" t="str">
            <v/>
          </cell>
        </row>
        <row r="94">
          <cell r="AG94" t="str">
            <v/>
          </cell>
        </row>
        <row r="95">
          <cell r="AG95" t="str">
            <v/>
          </cell>
        </row>
        <row r="96">
          <cell r="AG96" t="str">
            <v/>
          </cell>
        </row>
        <row r="97">
          <cell r="AG97" t="str">
            <v/>
          </cell>
        </row>
        <row r="98">
          <cell r="AG98" t="str">
            <v/>
          </cell>
        </row>
        <row r="99">
          <cell r="AG99" t="str">
            <v/>
          </cell>
        </row>
        <row r="100">
          <cell r="AG100" t="str">
            <v/>
          </cell>
        </row>
        <row r="101">
          <cell r="AG101" t="str">
            <v/>
          </cell>
        </row>
        <row r="102">
          <cell r="AG102" t="str">
            <v/>
          </cell>
        </row>
        <row r="103">
          <cell r="AG103" t="str">
            <v/>
          </cell>
        </row>
        <row r="104">
          <cell r="AG104" t="str">
            <v/>
          </cell>
        </row>
        <row r="105">
          <cell r="AG105" t="str">
            <v/>
          </cell>
        </row>
        <row r="106">
          <cell r="AG106" t="str">
            <v/>
          </cell>
        </row>
        <row r="107">
          <cell r="AG107" t="str">
            <v/>
          </cell>
        </row>
        <row r="108">
          <cell r="AG108" t="str">
            <v/>
          </cell>
        </row>
        <row r="109">
          <cell r="AG109" t="str">
            <v/>
          </cell>
        </row>
        <row r="110">
          <cell r="AG110" t="str">
            <v/>
          </cell>
        </row>
        <row r="111">
          <cell r="AG111" t="str">
            <v/>
          </cell>
        </row>
        <row r="112">
          <cell r="AG112" t="str">
            <v/>
          </cell>
        </row>
        <row r="113">
          <cell r="AG113" t="str">
            <v/>
          </cell>
        </row>
        <row r="114">
          <cell r="AG114" t="str">
            <v/>
          </cell>
        </row>
        <row r="115">
          <cell r="AG115" t="str">
            <v/>
          </cell>
        </row>
        <row r="116">
          <cell r="AG116" t="str">
            <v/>
          </cell>
        </row>
        <row r="117">
          <cell r="AG117" t="str">
            <v/>
          </cell>
        </row>
        <row r="118">
          <cell r="AG118" t="str">
            <v/>
          </cell>
        </row>
        <row r="119">
          <cell r="AG119" t="str">
            <v/>
          </cell>
        </row>
        <row r="120">
          <cell r="AG120" t="str">
            <v/>
          </cell>
        </row>
        <row r="121">
          <cell r="AG121" t="str">
            <v/>
          </cell>
        </row>
        <row r="122">
          <cell r="AG122" t="str">
            <v/>
          </cell>
        </row>
        <row r="123">
          <cell r="AG123" t="str">
            <v/>
          </cell>
        </row>
        <row r="124">
          <cell r="AG124" t="str">
            <v/>
          </cell>
        </row>
        <row r="125">
          <cell r="AG125" t="str">
            <v>sjc.sjc_gpucr1_reg[23]</v>
          </cell>
        </row>
        <row r="126">
          <cell r="AG126" t="str">
            <v/>
          </cell>
        </row>
        <row r="127">
          <cell r="AG127" t="str">
            <v/>
          </cell>
        </row>
        <row r="128">
          <cell r="AG128" t="str">
            <v/>
          </cell>
        </row>
        <row r="129">
          <cell r="AG129" t="str">
            <v/>
          </cell>
        </row>
        <row r="130">
          <cell r="AG130" t="str">
            <v/>
          </cell>
        </row>
        <row r="131">
          <cell r="AG131" t="str">
            <v/>
          </cell>
        </row>
        <row r="132">
          <cell r="AG132" t="str">
            <v/>
          </cell>
        </row>
        <row r="133">
          <cell r="AG133" t="str">
            <v/>
          </cell>
        </row>
        <row r="134">
          <cell r="AG134" t="str">
            <v/>
          </cell>
        </row>
        <row r="135">
          <cell r="AG135" t="str">
            <v/>
          </cell>
        </row>
        <row r="136">
          <cell r="AG136" t="str">
            <v/>
          </cell>
        </row>
        <row r="137">
          <cell r="AG137" t="str">
            <v/>
          </cell>
        </row>
        <row r="138">
          <cell r="AG138" t="str">
            <v/>
          </cell>
        </row>
        <row r="139">
          <cell r="AG139" t="str">
            <v/>
          </cell>
        </row>
        <row r="140">
          <cell r="AG140" t="str">
            <v/>
          </cell>
        </row>
        <row r="141">
          <cell r="AG141" t="str">
            <v/>
          </cell>
        </row>
        <row r="142">
          <cell r="AG142" t="str">
            <v/>
          </cell>
        </row>
        <row r="143">
          <cell r="AG143" t="str">
            <v/>
          </cell>
        </row>
        <row r="144">
          <cell r="AG144" t="str">
            <v/>
          </cell>
        </row>
        <row r="145">
          <cell r="AG145" t="str">
            <v/>
          </cell>
        </row>
        <row r="146">
          <cell r="AG146" t="str">
            <v/>
          </cell>
        </row>
        <row r="147">
          <cell r="AG147" t="str">
            <v/>
          </cell>
        </row>
        <row r="148">
          <cell r="AG148" t="str">
            <v/>
          </cell>
        </row>
        <row r="149">
          <cell r="AG149" t="str">
            <v/>
          </cell>
        </row>
        <row r="150">
          <cell r="AG150" t="str">
            <v/>
          </cell>
        </row>
        <row r="151">
          <cell r="AG151" t="str">
            <v/>
          </cell>
        </row>
        <row r="152">
          <cell r="AG152" t="str">
            <v/>
          </cell>
        </row>
        <row r="153">
          <cell r="AG153" t="str">
            <v/>
          </cell>
        </row>
        <row r="154">
          <cell r="AG154" t="str">
            <v/>
          </cell>
        </row>
        <row r="155">
          <cell r="AG155" t="str">
            <v/>
          </cell>
        </row>
        <row r="156">
          <cell r="AG156" t="str">
            <v/>
          </cell>
        </row>
        <row r="157">
          <cell r="AG157" t="str">
            <v/>
          </cell>
        </row>
        <row r="158">
          <cell r="AG158" t="str">
            <v/>
          </cell>
        </row>
        <row r="159">
          <cell r="AG159" t="str">
            <v/>
          </cell>
        </row>
        <row r="160">
          <cell r="AG160" t="str">
            <v/>
          </cell>
        </row>
        <row r="161">
          <cell r="AG161" t="str">
            <v/>
          </cell>
        </row>
        <row r="162">
          <cell r="AG162" t="str">
            <v/>
          </cell>
        </row>
        <row r="163">
          <cell r="AG163" t="str">
            <v/>
          </cell>
        </row>
        <row r="164">
          <cell r="AG164" t="str">
            <v/>
          </cell>
        </row>
        <row r="165">
          <cell r="AG165" t="str">
            <v/>
          </cell>
        </row>
        <row r="166">
          <cell r="AG166" t="str">
            <v/>
          </cell>
        </row>
        <row r="167">
          <cell r="AG167" t="str">
            <v/>
          </cell>
        </row>
        <row r="168">
          <cell r="AG168" t="str">
            <v/>
          </cell>
        </row>
        <row r="169">
          <cell r="AG169" t="str">
            <v/>
          </cell>
        </row>
        <row r="170">
          <cell r="AG170" t="str">
            <v/>
          </cell>
        </row>
        <row r="171">
          <cell r="AG171" t="str">
            <v/>
          </cell>
        </row>
        <row r="172">
          <cell r="AG172" t="str">
            <v/>
          </cell>
        </row>
        <row r="173">
          <cell r="AG173" t="str">
            <v/>
          </cell>
        </row>
        <row r="174">
          <cell r="AG174" t="str">
            <v/>
          </cell>
        </row>
        <row r="175">
          <cell r="AG175" t="str">
            <v/>
          </cell>
        </row>
        <row r="176">
          <cell r="AG176" t="str">
            <v/>
          </cell>
        </row>
        <row r="177">
          <cell r="AG177" t="str">
            <v/>
          </cell>
        </row>
        <row r="178">
          <cell r="AG178" t="str">
            <v/>
          </cell>
        </row>
        <row r="179">
          <cell r="AG179" t="str">
            <v/>
          </cell>
        </row>
        <row r="180">
          <cell r="AG180" t="str">
            <v/>
          </cell>
        </row>
        <row r="181">
          <cell r="AG181" t="str">
            <v/>
          </cell>
        </row>
        <row r="182">
          <cell r="AG182" t="str">
            <v/>
          </cell>
        </row>
        <row r="183">
          <cell r="AG183" t="str">
            <v/>
          </cell>
        </row>
        <row r="184">
          <cell r="AG184" t="str">
            <v/>
          </cell>
        </row>
        <row r="185">
          <cell r="AG185" t="str">
            <v/>
          </cell>
        </row>
        <row r="186">
          <cell r="AG186" t="str">
            <v/>
          </cell>
        </row>
        <row r="187">
          <cell r="AG187" t="str">
            <v/>
          </cell>
        </row>
        <row r="188">
          <cell r="AG188" t="str">
            <v/>
          </cell>
        </row>
        <row r="189">
          <cell r="AG189" t="str">
            <v/>
          </cell>
        </row>
        <row r="190">
          <cell r="AG190" t="str">
            <v/>
          </cell>
        </row>
        <row r="191">
          <cell r="AG191" t="str">
            <v/>
          </cell>
        </row>
        <row r="192">
          <cell r="AG192" t="str">
            <v/>
          </cell>
        </row>
        <row r="193">
          <cell r="AG193" t="str">
            <v/>
          </cell>
        </row>
        <row r="194">
          <cell r="AG194" t="str">
            <v/>
          </cell>
        </row>
        <row r="195">
          <cell r="AG195" t="str">
            <v/>
          </cell>
        </row>
        <row r="196">
          <cell r="AG196" t="str">
            <v/>
          </cell>
        </row>
        <row r="197">
          <cell r="AG197" t="str">
            <v/>
          </cell>
        </row>
        <row r="198">
          <cell r="AG198" t="str">
            <v/>
          </cell>
        </row>
        <row r="199">
          <cell r="AG199" t="str">
            <v/>
          </cell>
        </row>
        <row r="200">
          <cell r="AG200" t="str">
            <v/>
          </cell>
        </row>
        <row r="201">
          <cell r="AG201" t="str">
            <v/>
          </cell>
        </row>
        <row r="202">
          <cell r="AG202" t="str">
            <v/>
          </cell>
        </row>
        <row r="203">
          <cell r="AG203" t="str">
            <v/>
          </cell>
        </row>
        <row r="204">
          <cell r="AG204" t="str">
            <v/>
          </cell>
        </row>
        <row r="205">
          <cell r="AG205" t="str">
            <v/>
          </cell>
        </row>
        <row r="206">
          <cell r="AG206" t="str">
            <v/>
          </cell>
        </row>
        <row r="207">
          <cell r="AG207" t="str">
            <v/>
          </cell>
        </row>
        <row r="208">
          <cell r="AG208" t="str">
            <v/>
          </cell>
        </row>
        <row r="209">
          <cell r="AG209" t="str">
            <v/>
          </cell>
        </row>
        <row r="210">
          <cell r="AG210" t="str">
            <v/>
          </cell>
        </row>
        <row r="211">
          <cell r="AG211" t="str">
            <v/>
          </cell>
        </row>
        <row r="212">
          <cell r="AG212" t="str">
            <v/>
          </cell>
        </row>
        <row r="213">
          <cell r="AG213" t="str">
            <v/>
          </cell>
        </row>
        <row r="214">
          <cell r="AG214" t="str">
            <v/>
          </cell>
        </row>
        <row r="215">
          <cell r="AG215" t="str">
            <v/>
          </cell>
        </row>
        <row r="216">
          <cell r="AG216" t="str">
            <v/>
          </cell>
        </row>
        <row r="217">
          <cell r="AG217" t="str">
            <v/>
          </cell>
        </row>
        <row r="218">
          <cell r="AG218" t="str">
            <v/>
          </cell>
        </row>
        <row r="219">
          <cell r="AG219" t="str">
            <v/>
          </cell>
        </row>
        <row r="220">
          <cell r="AG220" t="str">
            <v/>
          </cell>
        </row>
        <row r="221">
          <cell r="AG221" t="str">
            <v/>
          </cell>
        </row>
        <row r="222">
          <cell r="AG222" t="str">
            <v/>
          </cell>
        </row>
        <row r="223">
          <cell r="AG223" t="str">
            <v/>
          </cell>
        </row>
        <row r="224">
          <cell r="AG224" t="str">
            <v/>
          </cell>
        </row>
        <row r="225">
          <cell r="AG225" t="str">
            <v/>
          </cell>
        </row>
        <row r="226">
          <cell r="AG226" t="str">
            <v/>
          </cell>
        </row>
        <row r="227">
          <cell r="AG227" t="str">
            <v/>
          </cell>
        </row>
        <row r="228">
          <cell r="AG228" t="str">
            <v/>
          </cell>
        </row>
        <row r="229">
          <cell r="AG229" t="str">
            <v/>
          </cell>
        </row>
        <row r="230">
          <cell r="AG230" t="str">
            <v/>
          </cell>
        </row>
        <row r="231">
          <cell r="AG231" t="str">
            <v/>
          </cell>
        </row>
        <row r="232">
          <cell r="AG232" t="str">
            <v/>
          </cell>
        </row>
        <row r="233">
          <cell r="AG233" t="str">
            <v/>
          </cell>
        </row>
        <row r="234">
          <cell r="AG234" t="str">
            <v/>
          </cell>
        </row>
        <row r="235">
          <cell r="AG235" t="str">
            <v/>
          </cell>
        </row>
        <row r="236">
          <cell r="AG236" t="str">
            <v/>
          </cell>
        </row>
        <row r="237">
          <cell r="AG237" t="str">
            <v/>
          </cell>
        </row>
        <row r="238">
          <cell r="AG238" t="str">
            <v/>
          </cell>
        </row>
        <row r="239">
          <cell r="AG239" t="str">
            <v/>
          </cell>
        </row>
        <row r="240">
          <cell r="AG240" t="str">
            <v/>
          </cell>
        </row>
        <row r="241">
          <cell r="AG241" t="str">
            <v/>
          </cell>
        </row>
        <row r="242">
          <cell r="AG242" t="str">
            <v/>
          </cell>
        </row>
        <row r="243">
          <cell r="AG243" t="str">
            <v/>
          </cell>
        </row>
        <row r="244">
          <cell r="AG244" t="str">
            <v/>
          </cell>
        </row>
        <row r="245">
          <cell r="AG245" t="str">
            <v/>
          </cell>
        </row>
        <row r="246">
          <cell r="AG246" t="str">
            <v/>
          </cell>
        </row>
        <row r="247">
          <cell r="AG247" t="str">
            <v/>
          </cell>
        </row>
        <row r="248">
          <cell r="AG248" t="str">
            <v/>
          </cell>
        </row>
        <row r="249">
          <cell r="AG249" t="str">
            <v/>
          </cell>
        </row>
        <row r="250">
          <cell r="AG250" t="str">
            <v/>
          </cell>
        </row>
        <row r="251">
          <cell r="AG251" t="str">
            <v/>
          </cell>
        </row>
        <row r="252">
          <cell r="AG252" t="str">
            <v/>
          </cell>
        </row>
        <row r="253">
          <cell r="AG253" t="str">
            <v/>
          </cell>
        </row>
        <row r="254">
          <cell r="AG254" t="str">
            <v>sjc.sjc_gpucr3_reg[14]</v>
          </cell>
        </row>
        <row r="255">
          <cell r="AG255" t="str">
            <v/>
          </cell>
        </row>
        <row r="256">
          <cell r="AG256" t="str">
            <v/>
          </cell>
        </row>
        <row r="257">
          <cell r="AG257" t="str">
            <v/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 t="str">
            <v/>
          </cell>
        </row>
        <row r="275">
          <cell r="AG275" t="str">
            <v/>
          </cell>
        </row>
        <row r="276">
          <cell r="AG276" t="str">
            <v/>
          </cell>
        </row>
        <row r="277">
          <cell r="AG277" t="str">
            <v/>
          </cell>
        </row>
        <row r="278">
          <cell r="AG278" t="str">
            <v/>
          </cell>
        </row>
        <row r="279">
          <cell r="AG279" t="str">
            <v/>
          </cell>
        </row>
        <row r="280">
          <cell r="AG280" t="str">
            <v/>
          </cell>
        </row>
        <row r="281">
          <cell r="AG281" t="str">
            <v/>
          </cell>
        </row>
        <row r="282">
          <cell r="AG282" t="str">
            <v/>
          </cell>
        </row>
        <row r="283">
          <cell r="AG283" t="str">
            <v/>
          </cell>
        </row>
        <row r="284">
          <cell r="AG284" t="str">
            <v/>
          </cell>
        </row>
        <row r="285">
          <cell r="AG285" t="str">
            <v/>
          </cell>
        </row>
        <row r="286">
          <cell r="AG286" t="str">
            <v/>
          </cell>
        </row>
        <row r="287">
          <cell r="AG287" t="str">
            <v/>
          </cell>
        </row>
        <row r="288">
          <cell r="AG288" t="str">
            <v/>
          </cell>
        </row>
        <row r="289">
          <cell r="AG289" t="str">
            <v/>
          </cell>
        </row>
        <row r="290">
          <cell r="AG290" t="str">
            <v/>
          </cell>
        </row>
        <row r="291">
          <cell r="AG291" t="str">
            <v/>
          </cell>
        </row>
        <row r="292">
          <cell r="AG292" t="str">
            <v/>
          </cell>
        </row>
        <row r="293">
          <cell r="AG293" t="str">
            <v/>
          </cell>
        </row>
        <row r="294">
          <cell r="AG294" t="str">
            <v/>
          </cell>
        </row>
        <row r="295">
          <cell r="AG295" t="str">
            <v/>
          </cell>
        </row>
        <row r="296">
          <cell r="AG296" t="str">
            <v/>
          </cell>
        </row>
        <row r="297">
          <cell r="AG297" t="str">
            <v/>
          </cell>
        </row>
        <row r="298">
          <cell r="AG298" t="str">
            <v/>
          </cell>
        </row>
        <row r="299">
          <cell r="AG299" t="str">
            <v/>
          </cell>
        </row>
        <row r="300">
          <cell r="AG300" t="str">
            <v/>
          </cell>
        </row>
        <row r="301">
          <cell r="AG301" t="str">
            <v/>
          </cell>
        </row>
        <row r="302">
          <cell r="AG302" t="str">
            <v/>
          </cell>
        </row>
        <row r="303">
          <cell r="AG303" t="str">
            <v/>
          </cell>
        </row>
        <row r="304">
          <cell r="AG304" t="str">
            <v/>
          </cell>
        </row>
        <row r="305">
          <cell r="AG305" t="str">
            <v/>
          </cell>
        </row>
        <row r="306">
          <cell r="AG306" t="str">
            <v/>
          </cell>
        </row>
        <row r="307">
          <cell r="AG307" t="str">
            <v/>
          </cell>
        </row>
        <row r="308">
          <cell r="AG308" t="str">
            <v/>
          </cell>
        </row>
        <row r="309">
          <cell r="AG309" t="str">
            <v/>
          </cell>
        </row>
        <row r="310">
          <cell r="AG310" t="str">
            <v/>
          </cell>
        </row>
        <row r="311">
          <cell r="AG311" t="str">
            <v/>
          </cell>
        </row>
        <row r="312">
          <cell r="AG312" t="str">
            <v/>
          </cell>
        </row>
        <row r="313">
          <cell r="AG313" t="str">
            <v/>
          </cell>
        </row>
        <row r="314">
          <cell r="AG314" t="str">
            <v/>
          </cell>
        </row>
        <row r="315">
          <cell r="AG315" t="str">
            <v/>
          </cell>
        </row>
        <row r="316">
          <cell r="AG316" t="str">
            <v/>
          </cell>
        </row>
        <row r="317">
          <cell r="AG317" t="str">
            <v/>
          </cell>
        </row>
        <row r="318">
          <cell r="AG318" t="str">
            <v/>
          </cell>
        </row>
        <row r="319">
          <cell r="AG319" t="str">
            <v/>
          </cell>
        </row>
        <row r="320">
          <cell r="AG320" t="str">
            <v/>
          </cell>
        </row>
        <row r="321">
          <cell r="AG321" t="str">
            <v/>
          </cell>
        </row>
        <row r="322">
          <cell r="AG322" t="str">
            <v/>
          </cell>
        </row>
        <row r="323">
          <cell r="AG323" t="str">
            <v/>
          </cell>
        </row>
        <row r="324">
          <cell r="AG324" t="str">
            <v/>
          </cell>
        </row>
        <row r="325">
          <cell r="AG325" t="str">
            <v/>
          </cell>
        </row>
        <row r="326">
          <cell r="AG326" t="str">
            <v/>
          </cell>
        </row>
        <row r="327">
          <cell r="AG327" t="str">
            <v/>
          </cell>
        </row>
        <row r="328">
          <cell r="AG328" t="str">
            <v>sjc.sjc_gpucr1_reg[30]</v>
          </cell>
        </row>
        <row r="329">
          <cell r="AG329" t="str">
            <v/>
          </cell>
        </row>
        <row r="330">
          <cell r="AG330" t="str">
            <v/>
          </cell>
        </row>
        <row r="331">
          <cell r="AG331" t="str">
            <v/>
          </cell>
        </row>
        <row r="332">
          <cell r="AG332" t="str">
            <v/>
          </cell>
        </row>
        <row r="333">
          <cell r="AG333" t="str">
            <v/>
          </cell>
        </row>
        <row r="334">
          <cell r="AG334" t="str">
            <v/>
          </cell>
        </row>
        <row r="335">
          <cell r="AG335" t="str">
            <v/>
          </cell>
        </row>
        <row r="336">
          <cell r="AG336" t="str">
            <v>~src.system_rst_b</v>
          </cell>
        </row>
        <row r="337">
          <cell r="AG337" t="str">
            <v/>
          </cell>
        </row>
        <row r="338">
          <cell r="AG338" t="str">
            <v>snvs_hp_wrapper.snvs_sec_vio_in_5_en</v>
          </cell>
        </row>
        <row r="339">
          <cell r="AG339" t="str">
            <v/>
          </cell>
        </row>
        <row r="340">
          <cell r="AG340" t="str">
            <v/>
          </cell>
        </row>
        <row r="341">
          <cell r="AG341" t="str">
            <v/>
          </cell>
        </row>
        <row r="342">
          <cell r="AG342" t="str">
            <v/>
          </cell>
        </row>
        <row r="343">
          <cell r="AG343" t="str">
            <v/>
          </cell>
        </row>
        <row r="344">
          <cell r="AG344" t="str">
            <v/>
          </cell>
        </row>
        <row r="345">
          <cell r="AG345" t="str">
            <v/>
          </cell>
        </row>
        <row r="346">
          <cell r="AG346" t="str">
            <v/>
          </cell>
        </row>
        <row r="347">
          <cell r="AG347" t="str">
            <v/>
          </cell>
        </row>
        <row r="348">
          <cell r="AG348" t="str">
            <v/>
          </cell>
        </row>
        <row r="349">
          <cell r="AG349" t="str">
            <v/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 t="str">
            <v/>
          </cell>
        </row>
        <row r="353">
          <cell r="AG353" t="str">
            <v/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 t="str">
            <v/>
          </cell>
        </row>
        <row r="359">
          <cell r="AG359" t="str">
            <v/>
          </cell>
        </row>
        <row r="360">
          <cell r="AG360" t="str">
            <v/>
          </cell>
        </row>
        <row r="361">
          <cell r="AG361" t="str">
            <v/>
          </cell>
        </row>
        <row r="362">
          <cell r="AG362" t="str">
            <v/>
          </cell>
        </row>
        <row r="363">
          <cell r="AG363" t="str">
            <v/>
          </cell>
        </row>
        <row r="364">
          <cell r="AG364" t="str">
            <v/>
          </cell>
        </row>
        <row r="365">
          <cell r="AG365" t="str">
            <v/>
          </cell>
        </row>
        <row r="366">
          <cell r="AG366" t="str">
            <v/>
          </cell>
        </row>
        <row r="367">
          <cell r="AG367" t="str">
            <v/>
          </cell>
        </row>
        <row r="368">
          <cell r="AG368" t="str">
            <v/>
          </cell>
        </row>
        <row r="369">
          <cell r="AG369" t="str">
            <v/>
          </cell>
        </row>
        <row r="370">
          <cell r="AG370" t="str">
            <v/>
          </cell>
        </row>
        <row r="371">
          <cell r="AG371" t="str">
            <v/>
          </cell>
        </row>
        <row r="372">
          <cell r="AG372" t="str">
            <v/>
          </cell>
        </row>
        <row r="373">
          <cell r="AG373" t="str">
            <v/>
          </cell>
        </row>
        <row r="374">
          <cell r="AG374" t="str">
            <v/>
          </cell>
        </row>
        <row r="375">
          <cell r="AG375" t="str">
            <v/>
          </cell>
        </row>
        <row r="376">
          <cell r="AG376" t="str">
            <v/>
          </cell>
        </row>
        <row r="377">
          <cell r="AG377" t="str">
            <v/>
          </cell>
        </row>
        <row r="378">
          <cell r="AG378" t="str">
            <v/>
          </cell>
        </row>
        <row r="379">
          <cell r="AG379" t="str">
            <v/>
          </cell>
        </row>
        <row r="380">
          <cell r="AG380" t="str">
            <v/>
          </cell>
        </row>
        <row r="381">
          <cell r="AG381" t="str">
            <v/>
          </cell>
        </row>
        <row r="382">
          <cell r="AG382" t="str">
            <v/>
          </cell>
        </row>
        <row r="383">
          <cell r="AG383" t="str">
            <v/>
          </cell>
        </row>
        <row r="384">
          <cell r="AG384" t="str">
            <v/>
          </cell>
        </row>
        <row r="385">
          <cell r="AG385" t="str">
            <v/>
          </cell>
        </row>
        <row r="386">
          <cell r="AG386" t="str">
            <v/>
          </cell>
        </row>
        <row r="387">
          <cell r="AG387" t="str">
            <v/>
          </cell>
        </row>
        <row r="388">
          <cell r="AG388" t="str">
            <v/>
          </cell>
        </row>
        <row r="389">
          <cell r="AG389" t="str">
            <v/>
          </cell>
        </row>
        <row r="390">
          <cell r="AG390" t="str">
            <v/>
          </cell>
        </row>
        <row r="391">
          <cell r="AG391" t="str">
            <v/>
          </cell>
        </row>
        <row r="392">
          <cell r="AG392" t="str">
            <v/>
          </cell>
        </row>
        <row r="393">
          <cell r="AG393" t="str">
            <v/>
          </cell>
        </row>
        <row r="394">
          <cell r="AG394" t="str">
            <v/>
          </cell>
        </row>
        <row r="395">
          <cell r="AG395" t="str">
            <v/>
          </cell>
        </row>
        <row r="396">
          <cell r="AG396" t="str">
            <v/>
          </cell>
        </row>
        <row r="397">
          <cell r="AG397" t="str">
            <v/>
          </cell>
        </row>
        <row r="398">
          <cell r="AG398" t="str">
            <v/>
          </cell>
        </row>
        <row r="399">
          <cell r="AG399" t="str">
            <v/>
          </cell>
        </row>
        <row r="400">
          <cell r="AG400" t="str">
            <v/>
          </cell>
        </row>
        <row r="401">
          <cell r="AG401" t="str">
            <v/>
          </cell>
        </row>
        <row r="402">
          <cell r="AG402" t="str">
            <v/>
          </cell>
        </row>
        <row r="403">
          <cell r="AG403" t="str">
            <v/>
          </cell>
        </row>
        <row r="404">
          <cell r="AG404" t="str">
            <v/>
          </cell>
        </row>
        <row r="405">
          <cell r="AG405" t="str">
            <v/>
          </cell>
        </row>
        <row r="406">
          <cell r="AG406" t="str">
            <v/>
          </cell>
        </row>
        <row r="407">
          <cell r="AG407" t="str">
            <v/>
          </cell>
        </row>
        <row r="408">
          <cell r="AG408" t="str">
            <v/>
          </cell>
        </row>
        <row r="409">
          <cell r="AG409" t="str">
            <v/>
          </cell>
        </row>
        <row r="410">
          <cell r="AG410" t="str">
            <v/>
          </cell>
        </row>
        <row r="411">
          <cell r="AG411" t="str">
            <v/>
          </cell>
        </row>
        <row r="412">
          <cell r="AG412" t="str">
            <v/>
          </cell>
        </row>
        <row r="413">
          <cell r="AG413" t="str">
            <v/>
          </cell>
        </row>
        <row r="414">
          <cell r="AG414" t="str">
            <v/>
          </cell>
        </row>
        <row r="415">
          <cell r="AG415" t="str">
            <v/>
          </cell>
        </row>
        <row r="416">
          <cell r="AG416" t="str">
            <v/>
          </cell>
        </row>
        <row r="417">
          <cell r="AG417" t="str">
            <v/>
          </cell>
        </row>
        <row r="418">
          <cell r="AG418" t="str">
            <v/>
          </cell>
        </row>
        <row r="419">
          <cell r="AG419" t="str">
            <v/>
          </cell>
        </row>
        <row r="420">
          <cell r="AG420" t="str">
            <v/>
          </cell>
        </row>
        <row r="421">
          <cell r="AG421" t="str">
            <v/>
          </cell>
        </row>
        <row r="422">
          <cell r="AG422" t="str">
            <v/>
          </cell>
        </row>
        <row r="423">
          <cell r="AG423" t="str">
            <v/>
          </cell>
        </row>
        <row r="424">
          <cell r="AG424" t="str">
            <v/>
          </cell>
        </row>
        <row r="425">
          <cell r="AG425" t="str">
            <v/>
          </cell>
        </row>
        <row r="426">
          <cell r="AG426" t="str">
            <v/>
          </cell>
        </row>
        <row r="427">
          <cell r="AG427" t="str">
            <v/>
          </cell>
        </row>
        <row r="428">
          <cell r="AG428" t="str">
            <v/>
          </cell>
        </row>
        <row r="429">
          <cell r="AG429" t="str">
            <v/>
          </cell>
        </row>
        <row r="430">
          <cell r="AG430" t="str">
            <v/>
          </cell>
        </row>
        <row r="431">
          <cell r="AG431" t="str">
            <v/>
          </cell>
        </row>
        <row r="432">
          <cell r="AG432" t="str">
            <v/>
          </cell>
        </row>
        <row r="433">
          <cell r="AG433" t="str">
            <v/>
          </cell>
        </row>
        <row r="434">
          <cell r="AG434" t="str">
            <v/>
          </cell>
        </row>
        <row r="435">
          <cell r="AG435" t="str">
            <v/>
          </cell>
        </row>
        <row r="436">
          <cell r="AG436" t="str">
            <v/>
          </cell>
        </row>
        <row r="437">
          <cell r="AG437" t="str">
            <v/>
          </cell>
        </row>
        <row r="438">
          <cell r="AG438" t="str">
            <v/>
          </cell>
        </row>
        <row r="439">
          <cell r="AG439" t="str">
            <v/>
          </cell>
        </row>
        <row r="440">
          <cell r="AG440" t="str">
            <v/>
          </cell>
        </row>
        <row r="441">
          <cell r="AG441" t="str">
            <v/>
          </cell>
        </row>
        <row r="442">
          <cell r="AG442" t="str">
            <v/>
          </cell>
        </row>
        <row r="443">
          <cell r="AG443" t="str">
            <v/>
          </cell>
        </row>
        <row r="444">
          <cell r="AG444" t="str">
            <v/>
          </cell>
        </row>
        <row r="445">
          <cell r="AG445" t="str">
            <v/>
          </cell>
        </row>
        <row r="446">
          <cell r="AG446" t="str">
            <v/>
          </cell>
        </row>
        <row r="447">
          <cell r="AG447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B7" sqref="B7"/>
    </sheetView>
  </sheetViews>
  <sheetFormatPr defaultRowHeight="12.75"/>
  <cols>
    <col min="1" max="1" width="18.7109375" customWidth="1"/>
    <col min="2" max="2" width="14.28515625" customWidth="1"/>
    <col min="3" max="3" width="48.28515625" customWidth="1"/>
  </cols>
  <sheetData>
    <row r="1" spans="1:3" ht="18">
      <c r="A1" s="29" t="s">
        <v>510</v>
      </c>
      <c r="B1" s="29"/>
      <c r="C1" s="28"/>
    </row>
    <row r="2" spans="1:3">
      <c r="A2" s="48" t="s">
        <v>841</v>
      </c>
      <c r="B2" s="47"/>
      <c r="C2" s="49"/>
    </row>
    <row r="3" spans="1:3">
      <c r="A3" s="47"/>
      <c r="B3" s="47"/>
      <c r="C3" s="28"/>
    </row>
    <row r="4" spans="1:3">
      <c r="A4" s="31"/>
      <c r="B4" s="30"/>
      <c r="C4" s="28"/>
    </row>
    <row r="5" spans="1:3">
      <c r="A5" s="32" t="s">
        <v>511</v>
      </c>
      <c r="B5" s="32" t="s">
        <v>512</v>
      </c>
      <c r="C5" s="39" t="s">
        <v>513</v>
      </c>
    </row>
    <row r="6" spans="1:3">
      <c r="A6" s="40" t="s">
        <v>515</v>
      </c>
      <c r="B6" s="41" t="s">
        <v>842</v>
      </c>
      <c r="C6" s="34" t="s">
        <v>514</v>
      </c>
    </row>
    <row r="7" spans="1:3">
      <c r="A7" s="40" t="s">
        <v>1104</v>
      </c>
      <c r="B7" s="41" t="s">
        <v>1162</v>
      </c>
      <c r="C7" s="45" t="s">
        <v>1105</v>
      </c>
    </row>
    <row r="8" spans="1:3">
      <c r="A8" s="33"/>
      <c r="B8" s="42"/>
      <c r="C8" s="34"/>
    </row>
    <row r="9" spans="1:3">
      <c r="A9" s="33"/>
      <c r="B9" s="42"/>
      <c r="C9" s="34"/>
    </row>
    <row r="10" spans="1:3">
      <c r="A10" s="33"/>
      <c r="B10" s="43"/>
      <c r="C10" s="37"/>
    </row>
    <row r="11" spans="1:3">
      <c r="A11" s="33"/>
      <c r="B11" s="43"/>
      <c r="C11" s="36"/>
    </row>
    <row r="12" spans="1:3">
      <c r="A12" s="33"/>
      <c r="B12" s="43"/>
      <c r="C12" s="34"/>
    </row>
    <row r="13" spans="1:3">
      <c r="A13" s="35"/>
      <c r="B13" s="44"/>
      <c r="C13" s="36"/>
    </row>
    <row r="14" spans="1:3">
      <c r="A14" s="31"/>
      <c r="B14" s="38"/>
      <c r="C14" s="28"/>
    </row>
  </sheetData>
  <mergeCells count="2">
    <mergeCell ref="A3:B3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5"/>
  <sheetViews>
    <sheetView tabSelected="1" zoomScale="60" zoomScaleNormal="60" workbookViewId="0">
      <selection activeCell="A2" sqref="A2"/>
    </sheetView>
  </sheetViews>
  <sheetFormatPr defaultRowHeight="12.75"/>
  <cols>
    <col min="1" max="1" width="17.140625" style="15" customWidth="1"/>
    <col min="2" max="2" width="17.5703125" style="15" customWidth="1"/>
    <col min="3" max="3" width="20.140625" style="15" customWidth="1"/>
    <col min="4" max="4" width="13.5703125" style="15" bestFit="1" customWidth="1"/>
    <col min="5" max="5" width="37.28515625" style="15" customWidth="1"/>
    <col min="6" max="6" width="33.140625" style="15" customWidth="1"/>
    <col min="7" max="7" width="37.5703125" style="15" customWidth="1"/>
    <col min="8" max="8" width="22.42578125" style="15" bestFit="1" customWidth="1"/>
    <col min="9" max="9" width="34.42578125" style="15" bestFit="1" customWidth="1"/>
    <col min="10" max="10" width="18.5703125" style="15" bestFit="1" customWidth="1"/>
    <col min="11" max="11" width="18.7109375" style="15" bestFit="1" customWidth="1"/>
    <col min="12" max="12" width="25.7109375" style="15" bestFit="1" customWidth="1"/>
    <col min="13" max="13" width="24.28515625" style="15" bestFit="1" customWidth="1"/>
    <col min="14" max="14" width="20.7109375" style="15" bestFit="1" customWidth="1"/>
    <col min="15" max="15" width="28.7109375" style="15" bestFit="1" customWidth="1"/>
    <col min="16" max="16" width="20.42578125" style="15" bestFit="1" customWidth="1"/>
    <col min="17" max="17" width="93.7109375" style="15" bestFit="1" customWidth="1"/>
    <col min="18" max="18" width="9.42578125" style="15" customWidth="1"/>
    <col min="19" max="16384" width="9.140625" style="15"/>
  </cols>
  <sheetData>
    <row r="1" spans="1:18" ht="23.25">
      <c r="A1" s="4" t="s">
        <v>841</v>
      </c>
      <c r="B1" s="4"/>
      <c r="C1" s="13"/>
      <c r="D1" s="13"/>
      <c r="E1" s="13"/>
      <c r="F1" s="13"/>
      <c r="G1" s="13"/>
      <c r="H1" s="1" t="s">
        <v>24</v>
      </c>
      <c r="I1" s="13"/>
      <c r="J1" s="13"/>
      <c r="K1" s="13"/>
      <c r="L1" s="13"/>
      <c r="M1" s="13"/>
      <c r="N1" s="13"/>
      <c r="O1" s="13"/>
      <c r="P1" s="13"/>
    </row>
    <row r="2" spans="1:18">
      <c r="A2" s="13"/>
      <c r="B2" s="13"/>
      <c r="C2" s="13"/>
      <c r="D2" s="13"/>
      <c r="E2" s="13"/>
      <c r="F2" s="13"/>
      <c r="G2" s="13"/>
      <c r="H2" s="2" t="s">
        <v>25</v>
      </c>
      <c r="I2" s="13"/>
      <c r="J2" s="13"/>
      <c r="K2" s="13"/>
      <c r="L2" s="13"/>
      <c r="M2" s="13"/>
      <c r="N2" s="13"/>
      <c r="O2" s="13"/>
      <c r="P2" s="13"/>
      <c r="R2" s="3"/>
    </row>
    <row r="3" spans="1:18">
      <c r="A3" s="13"/>
      <c r="B3" s="13"/>
      <c r="C3" s="13"/>
      <c r="D3" s="13"/>
      <c r="E3" s="13"/>
      <c r="F3" s="13"/>
      <c r="G3" s="13"/>
      <c r="H3" s="14" t="s">
        <v>90</v>
      </c>
      <c r="I3" s="13"/>
      <c r="J3" s="13"/>
      <c r="K3" s="13"/>
      <c r="L3" s="13"/>
      <c r="M3" s="13"/>
      <c r="N3" s="13"/>
      <c r="O3" s="13"/>
      <c r="P3" s="13"/>
      <c r="R3" s="3"/>
    </row>
    <row r="5" spans="1:18" ht="37.5" customHeight="1">
      <c r="A5" s="5" t="s">
        <v>94</v>
      </c>
      <c r="B5" s="8" t="s">
        <v>93</v>
      </c>
      <c r="C5" s="8" t="s">
        <v>801</v>
      </c>
      <c r="D5" s="8" t="s">
        <v>66</v>
      </c>
      <c r="E5" s="8" t="s">
        <v>1106</v>
      </c>
      <c r="F5" s="8" t="s">
        <v>843</v>
      </c>
      <c r="G5" s="8" t="s">
        <v>844</v>
      </c>
      <c r="H5" s="8" t="s">
        <v>26</v>
      </c>
      <c r="I5" s="8" t="s">
        <v>27</v>
      </c>
      <c r="J5" s="8" t="s">
        <v>28</v>
      </c>
      <c r="K5" s="8" t="s">
        <v>29</v>
      </c>
      <c r="L5" s="8" t="s">
        <v>30</v>
      </c>
      <c r="M5" s="8" t="s">
        <v>31</v>
      </c>
      <c r="N5" s="8" t="s">
        <v>32</v>
      </c>
      <c r="O5" s="8"/>
      <c r="P5" s="8"/>
      <c r="Q5" s="8" t="s">
        <v>71</v>
      </c>
    </row>
    <row r="6" spans="1:18">
      <c r="A6" s="6" t="s">
        <v>517</v>
      </c>
      <c r="B6" s="6" t="s">
        <v>214</v>
      </c>
      <c r="C6" s="19"/>
      <c r="D6" s="19"/>
      <c r="E6" s="9"/>
      <c r="F6" s="9"/>
      <c r="G6" s="9"/>
      <c r="H6" s="9"/>
      <c r="I6" s="9"/>
      <c r="J6" s="9"/>
      <c r="K6" s="9"/>
      <c r="L6" s="9"/>
      <c r="M6" s="6"/>
      <c r="N6" s="9"/>
      <c r="O6" s="9"/>
      <c r="P6" s="9"/>
    </row>
    <row r="7" spans="1:18">
      <c r="A7" s="21" t="s">
        <v>518</v>
      </c>
      <c r="B7" s="21" t="s">
        <v>214</v>
      </c>
      <c r="C7" s="25"/>
      <c r="D7" s="25"/>
      <c r="E7" s="22"/>
      <c r="F7" s="22"/>
      <c r="G7" s="22"/>
      <c r="H7" s="22"/>
      <c r="I7" s="22"/>
      <c r="J7" s="22"/>
      <c r="K7" s="22"/>
      <c r="L7" s="22"/>
      <c r="M7" s="21"/>
      <c r="N7" s="22"/>
      <c r="O7" s="22"/>
      <c r="P7" s="22"/>
    </row>
    <row r="8" spans="1:18">
      <c r="A8" s="6" t="s">
        <v>519</v>
      </c>
      <c r="B8" s="6" t="s">
        <v>214</v>
      </c>
      <c r="C8" s="19"/>
      <c r="D8" s="19"/>
      <c r="E8" s="9"/>
      <c r="F8" s="9"/>
      <c r="G8" s="9"/>
      <c r="H8" s="9"/>
      <c r="I8" s="9"/>
      <c r="J8" s="9"/>
      <c r="K8" s="9"/>
      <c r="L8" s="9"/>
      <c r="M8" s="6"/>
      <c r="N8" s="9"/>
      <c r="O8" s="9"/>
      <c r="P8" s="9"/>
    </row>
    <row r="9" spans="1:18">
      <c r="A9" s="7" t="s">
        <v>520</v>
      </c>
      <c r="B9" s="7" t="s">
        <v>214</v>
      </c>
      <c r="C9" s="18"/>
      <c r="D9" s="18"/>
      <c r="E9" s="10"/>
      <c r="F9" s="10"/>
      <c r="G9" s="10"/>
      <c r="H9" s="10"/>
      <c r="I9" s="10"/>
      <c r="J9" s="10"/>
      <c r="K9" s="10"/>
      <c r="L9" s="10"/>
      <c r="M9" s="7"/>
      <c r="N9" s="10"/>
      <c r="O9" s="10"/>
      <c r="P9" s="10"/>
    </row>
    <row r="10" spans="1:18">
      <c r="A10" s="6" t="s">
        <v>521</v>
      </c>
      <c r="B10" s="6" t="s">
        <v>214</v>
      </c>
      <c r="C10" s="19"/>
      <c r="D10" s="19"/>
      <c r="E10" s="9"/>
      <c r="F10" s="9"/>
      <c r="G10" s="9"/>
      <c r="H10" s="9"/>
      <c r="I10" s="9"/>
      <c r="J10" s="9"/>
      <c r="K10" s="9"/>
      <c r="L10" s="9"/>
      <c r="M10" s="6"/>
      <c r="N10" s="9"/>
      <c r="O10" s="9"/>
      <c r="P10" s="9"/>
    </row>
    <row r="11" spans="1:18">
      <c r="A11" s="7" t="s">
        <v>522</v>
      </c>
      <c r="B11" s="7" t="s">
        <v>214</v>
      </c>
      <c r="C11" s="18"/>
      <c r="D11" s="18"/>
      <c r="E11" s="10"/>
      <c r="F11" s="10"/>
      <c r="G11" s="10"/>
      <c r="H11" s="10"/>
      <c r="I11" s="10"/>
      <c r="J11" s="10"/>
      <c r="K11" s="10"/>
      <c r="L11" s="10"/>
      <c r="M11" s="7"/>
      <c r="N11" s="10"/>
      <c r="O11" s="10"/>
      <c r="P11" s="10"/>
    </row>
    <row r="12" spans="1:18">
      <c r="A12" s="6" t="s">
        <v>523</v>
      </c>
      <c r="B12" s="6" t="s">
        <v>214</v>
      </c>
      <c r="C12" s="19"/>
      <c r="D12" s="19"/>
      <c r="E12" s="9"/>
      <c r="F12" s="9"/>
      <c r="G12" s="9"/>
      <c r="H12" s="9"/>
      <c r="I12" s="9"/>
      <c r="J12" s="9"/>
      <c r="K12" s="9"/>
      <c r="L12" s="9"/>
      <c r="M12" s="6"/>
      <c r="N12" s="9"/>
      <c r="O12" s="9"/>
      <c r="P12" s="9"/>
    </row>
    <row r="13" spans="1:18">
      <c r="A13" s="21" t="s">
        <v>524</v>
      </c>
      <c r="B13" s="21" t="s">
        <v>214</v>
      </c>
      <c r="C13" s="25"/>
      <c r="D13" s="25"/>
      <c r="E13" s="22"/>
      <c r="F13" s="22"/>
      <c r="G13" s="22"/>
      <c r="H13" s="22"/>
      <c r="I13" s="22"/>
      <c r="J13" s="22"/>
      <c r="K13" s="22"/>
      <c r="L13" s="22"/>
      <c r="M13" s="21"/>
      <c r="N13" s="22"/>
      <c r="O13" s="22"/>
      <c r="P13" s="22"/>
    </row>
    <row r="14" spans="1:18">
      <c r="A14" s="6" t="s">
        <v>525</v>
      </c>
      <c r="B14" s="6" t="s">
        <v>155</v>
      </c>
      <c r="C14" s="19"/>
      <c r="D14" s="19"/>
      <c r="E14" s="9"/>
      <c r="F14" s="9"/>
      <c r="G14" s="9"/>
      <c r="H14" s="9"/>
      <c r="I14" s="9"/>
      <c r="J14" s="9"/>
      <c r="K14" s="9"/>
      <c r="L14" s="9"/>
      <c r="M14" s="6"/>
      <c r="N14" s="9"/>
      <c r="O14" s="9"/>
      <c r="P14" s="9"/>
    </row>
    <row r="15" spans="1:18">
      <c r="A15" s="7" t="s">
        <v>526</v>
      </c>
      <c r="B15" s="7" t="s">
        <v>155</v>
      </c>
      <c r="C15" s="18"/>
      <c r="D15" s="18"/>
      <c r="E15" s="10"/>
      <c r="F15" s="10"/>
      <c r="G15" s="10"/>
      <c r="H15" s="10"/>
      <c r="I15" s="10"/>
      <c r="J15" s="10"/>
      <c r="K15" s="10"/>
      <c r="L15" s="10"/>
      <c r="M15" s="7"/>
      <c r="N15" s="10"/>
      <c r="O15" s="10"/>
      <c r="P15" s="10"/>
    </row>
    <row r="16" spans="1:18">
      <c r="A16" s="6" t="s">
        <v>527</v>
      </c>
      <c r="B16" s="6" t="s">
        <v>155</v>
      </c>
      <c r="C16" s="19"/>
      <c r="D16" s="19"/>
      <c r="E16" s="9"/>
      <c r="F16" s="9"/>
      <c r="G16" s="9"/>
      <c r="H16" s="9"/>
      <c r="I16" s="9"/>
      <c r="J16" s="9"/>
      <c r="K16" s="9"/>
      <c r="L16" s="9"/>
      <c r="M16" s="6"/>
      <c r="N16" s="9"/>
      <c r="O16" s="9"/>
      <c r="P16" s="9"/>
    </row>
    <row r="17" spans="1:16">
      <c r="A17" s="7" t="s">
        <v>528</v>
      </c>
      <c r="B17" s="7" t="s">
        <v>155</v>
      </c>
      <c r="C17" s="18"/>
      <c r="D17" s="18"/>
      <c r="E17" s="10"/>
      <c r="F17" s="10"/>
      <c r="G17" s="10"/>
      <c r="H17" s="10"/>
      <c r="I17" s="10"/>
      <c r="J17" s="10"/>
      <c r="K17" s="10"/>
      <c r="L17" s="10"/>
      <c r="M17" s="7"/>
      <c r="N17" s="10"/>
      <c r="O17" s="10"/>
      <c r="P17" s="10"/>
    </row>
    <row r="18" spans="1:16">
      <c r="A18" s="6" t="s">
        <v>529</v>
      </c>
      <c r="B18" s="6" t="s">
        <v>155</v>
      </c>
      <c r="C18" s="19"/>
      <c r="D18" s="19"/>
      <c r="E18" s="9"/>
      <c r="F18" s="9"/>
      <c r="G18" s="9"/>
      <c r="H18" s="9"/>
      <c r="I18" s="9"/>
      <c r="J18" s="9"/>
      <c r="K18" s="9"/>
      <c r="L18" s="9"/>
      <c r="M18" s="6"/>
      <c r="N18" s="9"/>
      <c r="O18" s="9"/>
      <c r="P18" s="9"/>
    </row>
    <row r="19" spans="1:16">
      <c r="A19" s="21" t="s">
        <v>530</v>
      </c>
      <c r="B19" s="21" t="s">
        <v>155</v>
      </c>
      <c r="C19" s="25"/>
      <c r="D19" s="25"/>
      <c r="E19" s="22"/>
      <c r="F19" s="22"/>
      <c r="G19" s="22"/>
      <c r="H19" s="22"/>
      <c r="I19" s="22"/>
      <c r="J19" s="22"/>
      <c r="K19" s="22"/>
      <c r="L19" s="22"/>
      <c r="M19" s="21"/>
      <c r="N19" s="22"/>
      <c r="O19" s="22"/>
      <c r="P19" s="22"/>
    </row>
    <row r="20" spans="1:16">
      <c r="A20" s="6" t="s">
        <v>531</v>
      </c>
      <c r="B20" s="6" t="s">
        <v>155</v>
      </c>
      <c r="C20" s="19"/>
      <c r="D20" s="19"/>
      <c r="E20" s="9"/>
      <c r="F20" s="9"/>
      <c r="G20" s="9"/>
      <c r="H20" s="9"/>
      <c r="I20" s="9"/>
      <c r="J20" s="9"/>
      <c r="K20" s="9"/>
      <c r="L20" s="9"/>
      <c r="M20" s="6"/>
      <c r="N20" s="9"/>
      <c r="O20" s="9"/>
      <c r="P20" s="9"/>
    </row>
    <row r="21" spans="1:16">
      <c r="A21" s="7" t="s">
        <v>532</v>
      </c>
      <c r="B21" s="7" t="s">
        <v>155</v>
      </c>
      <c r="C21" s="18"/>
      <c r="D21" s="18"/>
      <c r="E21" s="10"/>
      <c r="F21" s="10"/>
      <c r="G21" s="10"/>
      <c r="H21" s="10"/>
      <c r="I21" s="10"/>
      <c r="J21" s="10"/>
      <c r="K21" s="10"/>
      <c r="L21" s="10"/>
      <c r="M21" s="7"/>
      <c r="N21" s="10"/>
      <c r="O21" s="10"/>
      <c r="P21" s="10"/>
    </row>
    <row r="22" spans="1:16">
      <c r="A22" s="6" t="s">
        <v>533</v>
      </c>
      <c r="B22" s="6" t="s">
        <v>213</v>
      </c>
      <c r="C22" s="19" t="s">
        <v>498</v>
      </c>
      <c r="D22" s="19"/>
      <c r="E22" s="9"/>
      <c r="F22" s="9"/>
      <c r="G22" s="9"/>
      <c r="H22" s="9"/>
      <c r="I22" s="9"/>
      <c r="J22" s="9"/>
      <c r="K22" s="9"/>
      <c r="L22" s="9"/>
      <c r="M22" s="6"/>
      <c r="N22" s="9"/>
      <c r="O22" s="9"/>
      <c r="P22" s="9"/>
    </row>
    <row r="23" spans="1:16">
      <c r="A23" s="7" t="s">
        <v>534</v>
      </c>
      <c r="B23" s="7" t="s">
        <v>215</v>
      </c>
      <c r="C23" s="18" t="s">
        <v>502</v>
      </c>
      <c r="D23" s="18"/>
      <c r="E23" s="10"/>
      <c r="F23" s="10"/>
      <c r="G23" s="10"/>
      <c r="H23" s="10"/>
      <c r="I23" s="10"/>
      <c r="J23" s="10"/>
      <c r="K23" s="10"/>
      <c r="L23" s="10"/>
      <c r="M23" s="7"/>
      <c r="N23" s="10"/>
      <c r="O23" s="10"/>
      <c r="P23" s="10"/>
    </row>
    <row r="24" spans="1:16">
      <c r="A24" s="6" t="s">
        <v>535</v>
      </c>
      <c r="B24" s="6" t="s">
        <v>170</v>
      </c>
      <c r="C24" s="19" t="s">
        <v>242</v>
      </c>
      <c r="D24" s="19"/>
      <c r="E24" s="9"/>
      <c r="F24" s="9"/>
      <c r="G24" s="9"/>
      <c r="H24" s="9"/>
      <c r="I24" s="9"/>
      <c r="J24" s="9"/>
      <c r="K24" s="9"/>
      <c r="L24" s="9"/>
      <c r="M24" s="6"/>
      <c r="N24" s="9"/>
      <c r="O24" s="9"/>
      <c r="P24" s="9"/>
    </row>
    <row r="25" spans="1:16">
      <c r="A25" s="21" t="s">
        <v>536</v>
      </c>
      <c r="B25" s="21" t="s">
        <v>216</v>
      </c>
      <c r="C25" s="25" t="s">
        <v>246</v>
      </c>
      <c r="D25" s="25"/>
      <c r="E25" s="22"/>
      <c r="F25" s="22"/>
      <c r="G25" s="22"/>
      <c r="H25" s="22"/>
      <c r="I25" s="22"/>
      <c r="J25" s="22"/>
      <c r="K25" s="22"/>
      <c r="L25" s="22"/>
      <c r="M25" s="21"/>
      <c r="N25" s="22"/>
      <c r="O25" s="22"/>
      <c r="P25" s="22"/>
    </row>
    <row r="26" spans="1:16">
      <c r="A26" s="6" t="s">
        <v>537</v>
      </c>
      <c r="B26" s="6" t="s">
        <v>170</v>
      </c>
      <c r="C26" s="19" t="s">
        <v>242</v>
      </c>
      <c r="D26" s="19"/>
      <c r="E26" s="9"/>
      <c r="F26" s="9"/>
      <c r="G26" s="9"/>
      <c r="H26" s="9"/>
      <c r="I26" s="9"/>
      <c r="J26" s="9"/>
      <c r="K26" s="9"/>
      <c r="L26" s="9"/>
      <c r="M26" s="6"/>
      <c r="N26" s="9"/>
      <c r="O26" s="9"/>
      <c r="P26" s="9"/>
    </row>
    <row r="27" spans="1:16">
      <c r="A27" s="7" t="s">
        <v>538</v>
      </c>
      <c r="B27" s="7" t="s">
        <v>216</v>
      </c>
      <c r="C27" s="18" t="s">
        <v>246</v>
      </c>
      <c r="D27" s="18"/>
      <c r="E27" s="10"/>
      <c r="F27" s="10"/>
      <c r="G27" s="10"/>
      <c r="H27" s="10"/>
      <c r="I27" s="10"/>
      <c r="J27" s="10"/>
      <c r="K27" s="10"/>
      <c r="L27" s="10"/>
      <c r="M27" s="7"/>
      <c r="N27" s="10"/>
      <c r="O27" s="10"/>
      <c r="P27" s="10"/>
    </row>
    <row r="28" spans="1:16">
      <c r="A28" s="6" t="s">
        <v>539</v>
      </c>
      <c r="B28" s="6" t="s">
        <v>170</v>
      </c>
      <c r="C28" s="19" t="s">
        <v>242</v>
      </c>
      <c r="D28" s="19"/>
      <c r="E28" s="9"/>
      <c r="F28" s="9"/>
      <c r="G28" s="9"/>
      <c r="H28" s="9"/>
      <c r="I28" s="9"/>
      <c r="J28" s="9"/>
      <c r="K28" s="9"/>
      <c r="L28" s="9"/>
      <c r="M28" s="6"/>
      <c r="N28" s="9"/>
      <c r="O28" s="9"/>
      <c r="P28" s="9"/>
    </row>
    <row r="29" spans="1:16">
      <c r="A29" s="7" t="s">
        <v>540</v>
      </c>
      <c r="B29" s="7" t="s">
        <v>216</v>
      </c>
      <c r="C29" s="18" t="s">
        <v>246</v>
      </c>
      <c r="D29" s="18"/>
      <c r="E29" s="10"/>
      <c r="F29" s="10"/>
      <c r="G29" s="10"/>
      <c r="H29" s="10"/>
      <c r="I29" s="10"/>
      <c r="J29" s="10"/>
      <c r="K29" s="10"/>
      <c r="L29" s="10"/>
      <c r="M29" s="7"/>
      <c r="N29" s="10"/>
      <c r="O29" s="10"/>
      <c r="P29" s="10"/>
    </row>
    <row r="30" spans="1:16">
      <c r="A30" s="6" t="s">
        <v>541</v>
      </c>
      <c r="B30" s="6" t="s">
        <v>170</v>
      </c>
      <c r="C30" s="19" t="s">
        <v>242</v>
      </c>
      <c r="D30" s="19"/>
      <c r="E30" s="9"/>
      <c r="F30" s="9"/>
      <c r="G30" s="9"/>
      <c r="H30" s="9"/>
      <c r="I30" s="9"/>
      <c r="J30" s="9"/>
      <c r="K30" s="9"/>
      <c r="L30" s="9"/>
      <c r="M30" s="6"/>
      <c r="N30" s="9"/>
      <c r="O30" s="9"/>
      <c r="P30" s="9"/>
    </row>
    <row r="31" spans="1:16">
      <c r="A31" s="21" t="s">
        <v>542</v>
      </c>
      <c r="B31" s="21" t="s">
        <v>216</v>
      </c>
      <c r="C31" s="25" t="s">
        <v>246</v>
      </c>
      <c r="D31" s="25"/>
      <c r="E31" s="22"/>
      <c r="F31" s="22"/>
      <c r="G31" s="22"/>
      <c r="H31" s="22"/>
      <c r="I31" s="22"/>
      <c r="J31" s="22"/>
      <c r="K31" s="22"/>
      <c r="L31" s="22"/>
      <c r="M31" s="21"/>
      <c r="N31" s="22"/>
      <c r="O31" s="22"/>
      <c r="P31" s="22"/>
    </row>
    <row r="32" spans="1:16">
      <c r="A32" s="6" t="s">
        <v>543</v>
      </c>
      <c r="B32" s="6" t="s">
        <v>170</v>
      </c>
      <c r="C32" s="19" t="s">
        <v>242</v>
      </c>
      <c r="D32" s="19"/>
      <c r="E32" s="9"/>
      <c r="F32" s="9"/>
      <c r="G32" s="9"/>
      <c r="H32" s="9"/>
      <c r="I32" s="9"/>
      <c r="J32" s="9"/>
      <c r="K32" s="9"/>
      <c r="L32" s="9"/>
      <c r="M32" s="6"/>
      <c r="N32" s="9"/>
      <c r="O32" s="9"/>
      <c r="P32" s="9"/>
    </row>
    <row r="33" spans="1:17">
      <c r="A33" s="7" t="s">
        <v>544</v>
      </c>
      <c r="B33" s="7" t="s">
        <v>216</v>
      </c>
      <c r="C33" s="18" t="s">
        <v>246</v>
      </c>
      <c r="D33" s="18"/>
      <c r="E33" s="10"/>
      <c r="F33" s="10"/>
      <c r="G33" s="10"/>
      <c r="H33" s="10"/>
      <c r="I33" s="10"/>
      <c r="J33" s="10"/>
      <c r="K33" s="10"/>
      <c r="L33" s="10"/>
      <c r="M33" s="7"/>
      <c r="N33" s="10"/>
      <c r="O33" s="10"/>
      <c r="P33" s="10"/>
    </row>
    <row r="34" spans="1:17">
      <c r="A34" s="6" t="s">
        <v>545</v>
      </c>
      <c r="B34" s="6" t="s">
        <v>170</v>
      </c>
      <c r="C34" s="19" t="s">
        <v>242</v>
      </c>
      <c r="D34" s="19"/>
      <c r="E34" s="9"/>
      <c r="F34" s="9"/>
      <c r="G34" s="9"/>
      <c r="H34" s="9"/>
      <c r="I34" s="9"/>
      <c r="J34" s="9"/>
      <c r="K34" s="9"/>
      <c r="L34" s="9"/>
      <c r="M34" s="6"/>
      <c r="N34" s="9"/>
      <c r="O34" s="9"/>
      <c r="P34" s="9"/>
    </row>
    <row r="35" spans="1:17">
      <c r="A35" s="7" t="s">
        <v>546</v>
      </c>
      <c r="B35" s="7" t="s">
        <v>216</v>
      </c>
      <c r="C35" s="18" t="s">
        <v>246</v>
      </c>
      <c r="D35" s="18"/>
      <c r="E35" s="10"/>
      <c r="F35" s="10"/>
      <c r="G35" s="10"/>
      <c r="H35" s="10"/>
      <c r="I35" s="10"/>
      <c r="J35" s="10"/>
      <c r="K35" s="10"/>
      <c r="L35" s="10"/>
      <c r="M35" s="7"/>
      <c r="N35" s="10"/>
      <c r="O35" s="10"/>
      <c r="P35" s="10"/>
    </row>
    <row r="36" spans="1:17">
      <c r="A36" s="6" t="s">
        <v>547</v>
      </c>
      <c r="B36" s="6" t="s">
        <v>155</v>
      </c>
      <c r="C36" s="19"/>
      <c r="D36" s="19"/>
      <c r="E36" s="9"/>
      <c r="F36" s="9"/>
      <c r="G36" s="9"/>
      <c r="H36" s="9"/>
      <c r="I36" s="9"/>
      <c r="J36" s="9"/>
      <c r="K36" s="9"/>
      <c r="L36" s="9"/>
      <c r="M36" s="6"/>
      <c r="N36" s="9"/>
      <c r="O36" s="9"/>
      <c r="P36" s="9"/>
    </row>
    <row r="37" spans="1:17">
      <c r="A37" s="21" t="s">
        <v>548</v>
      </c>
      <c r="B37" s="21" t="s">
        <v>155</v>
      </c>
      <c r="C37" s="25"/>
      <c r="D37" s="25"/>
      <c r="E37" s="10"/>
      <c r="F37" s="10"/>
      <c r="G37" s="10"/>
      <c r="H37" s="22"/>
      <c r="I37" s="22"/>
      <c r="J37" s="22"/>
      <c r="K37" s="22"/>
      <c r="L37" s="22"/>
      <c r="M37" s="21"/>
      <c r="N37" s="22"/>
      <c r="O37" s="22"/>
      <c r="P37" s="22"/>
    </row>
    <row r="38" spans="1:17">
      <c r="A38" s="6" t="s">
        <v>549</v>
      </c>
      <c r="B38" s="6" t="s">
        <v>6</v>
      </c>
      <c r="C38" s="19"/>
      <c r="D38" s="19"/>
      <c r="E38" s="9" t="s">
        <v>1107</v>
      </c>
      <c r="F38" s="9" t="s">
        <v>845</v>
      </c>
      <c r="G38" s="9" t="s">
        <v>846</v>
      </c>
      <c r="H38" s="9"/>
      <c r="I38" s="9"/>
      <c r="J38" s="9"/>
      <c r="K38" s="9"/>
      <c r="L38" s="9"/>
      <c r="M38" s="6"/>
      <c r="N38" s="9"/>
      <c r="O38" s="9"/>
      <c r="P38" s="9"/>
    </row>
    <row r="39" spans="1:17">
      <c r="A39" s="7" t="s">
        <v>550</v>
      </c>
      <c r="B39" s="7" t="s">
        <v>217</v>
      </c>
      <c r="C39" s="18"/>
      <c r="D39" s="18"/>
      <c r="E39" s="10"/>
      <c r="F39" s="10"/>
      <c r="G39" s="10"/>
      <c r="H39" s="10"/>
      <c r="I39" s="10"/>
      <c r="J39" s="10"/>
      <c r="K39" s="10"/>
      <c r="L39" s="10"/>
      <c r="M39" s="7"/>
      <c r="N39" s="10"/>
      <c r="O39" s="10"/>
      <c r="P39" s="10"/>
    </row>
    <row r="40" spans="1:17">
      <c r="A40" s="6" t="s">
        <v>551</v>
      </c>
      <c r="B40" s="6" t="s">
        <v>117</v>
      </c>
      <c r="C40" s="19"/>
      <c r="D40" s="19"/>
      <c r="E40" s="9" t="s">
        <v>1108</v>
      </c>
      <c r="F40" s="9" t="s">
        <v>847</v>
      </c>
      <c r="G40" s="9" t="s">
        <v>848</v>
      </c>
      <c r="H40" s="9"/>
      <c r="I40" s="9"/>
      <c r="J40" s="9"/>
      <c r="K40" s="9"/>
      <c r="L40" s="9"/>
      <c r="M40" s="6"/>
      <c r="N40" s="9"/>
      <c r="O40" s="9"/>
      <c r="P40" s="9"/>
    </row>
    <row r="41" spans="1:17">
      <c r="A41" s="7" t="s">
        <v>552</v>
      </c>
      <c r="B41" s="7" t="s">
        <v>217</v>
      </c>
      <c r="C41" s="18"/>
      <c r="D41" s="18"/>
      <c r="E41" s="10"/>
      <c r="F41" s="10"/>
      <c r="G41" s="10"/>
      <c r="H41" s="10"/>
      <c r="I41" s="10"/>
      <c r="J41" s="10"/>
      <c r="K41" s="10"/>
      <c r="L41" s="10"/>
      <c r="M41" s="7"/>
      <c r="N41" s="10"/>
      <c r="O41" s="10"/>
      <c r="P41" s="10"/>
    </row>
    <row r="42" spans="1:17">
      <c r="A42" s="6" t="s">
        <v>553</v>
      </c>
      <c r="B42" s="6" t="s">
        <v>118</v>
      </c>
      <c r="C42" s="19"/>
      <c r="D42" s="19"/>
      <c r="E42" s="9" t="s">
        <v>1109</v>
      </c>
      <c r="F42" s="9" t="s">
        <v>849</v>
      </c>
      <c r="G42" s="9" t="s">
        <v>850</v>
      </c>
      <c r="H42" s="9"/>
      <c r="I42" s="9"/>
      <c r="J42" s="9"/>
      <c r="K42" s="9"/>
      <c r="L42" s="9"/>
      <c r="M42" s="6"/>
      <c r="N42" s="9"/>
      <c r="O42" s="9"/>
      <c r="P42" s="9"/>
    </row>
    <row r="43" spans="1:17">
      <c r="A43" s="21" t="s">
        <v>554</v>
      </c>
      <c r="B43" s="21" t="s">
        <v>217</v>
      </c>
      <c r="C43" s="25"/>
      <c r="D43" s="25"/>
      <c r="E43" s="10"/>
      <c r="F43" s="10"/>
      <c r="G43" s="10"/>
      <c r="H43" s="22"/>
      <c r="I43" s="22"/>
      <c r="J43" s="22"/>
      <c r="K43" s="22"/>
      <c r="L43" s="22"/>
      <c r="M43" s="21"/>
      <c r="N43" s="22"/>
      <c r="O43" s="22"/>
      <c r="P43" s="22"/>
    </row>
    <row r="44" spans="1:17">
      <c r="A44" s="6" t="s">
        <v>555</v>
      </c>
      <c r="B44" s="6" t="s">
        <v>115</v>
      </c>
      <c r="C44" s="19"/>
      <c r="D44" s="19"/>
      <c r="E44" s="9" t="s">
        <v>1110</v>
      </c>
      <c r="F44" s="9" t="s">
        <v>851</v>
      </c>
      <c r="G44" s="9" t="s">
        <v>852</v>
      </c>
      <c r="H44" s="9"/>
      <c r="I44" s="9"/>
      <c r="J44" s="9"/>
      <c r="K44" s="9"/>
      <c r="L44" s="9"/>
      <c r="M44" s="6"/>
      <c r="N44" s="9"/>
      <c r="O44" s="9"/>
      <c r="P44" s="9"/>
      <c r="Q44" s="11" t="s">
        <v>50</v>
      </c>
    </row>
    <row r="45" spans="1:17">
      <c r="A45" s="7" t="s">
        <v>556</v>
      </c>
      <c r="B45" s="7" t="s">
        <v>217</v>
      </c>
      <c r="C45" s="18"/>
      <c r="D45" s="18"/>
      <c r="E45" s="10"/>
      <c r="F45" s="10"/>
      <c r="G45" s="10"/>
      <c r="H45" s="10"/>
      <c r="I45" s="10"/>
      <c r="J45" s="10"/>
      <c r="K45" s="10"/>
      <c r="L45" s="10"/>
      <c r="M45" s="7"/>
      <c r="N45" s="10"/>
      <c r="O45" s="10"/>
      <c r="P45" s="10"/>
    </row>
    <row r="46" spans="1:17">
      <c r="A46" s="6" t="s">
        <v>557</v>
      </c>
      <c r="B46" s="6" t="s">
        <v>155</v>
      </c>
      <c r="C46" s="19"/>
      <c r="D46" s="19"/>
      <c r="E46" s="9"/>
      <c r="F46" s="9"/>
      <c r="G46" s="9"/>
      <c r="H46" s="9"/>
      <c r="I46" s="9"/>
      <c r="J46" s="9"/>
      <c r="K46" s="9"/>
      <c r="L46" s="9"/>
      <c r="M46" s="6"/>
      <c r="N46" s="9"/>
      <c r="O46" s="9"/>
      <c r="P46" s="9"/>
    </row>
    <row r="47" spans="1:17">
      <c r="A47" s="7" t="s">
        <v>558</v>
      </c>
      <c r="B47" s="7" t="s">
        <v>217</v>
      </c>
      <c r="C47" s="18"/>
      <c r="D47" s="18"/>
      <c r="E47" s="10"/>
      <c r="F47" s="10"/>
      <c r="G47" s="10"/>
      <c r="H47" s="10"/>
      <c r="I47" s="10"/>
      <c r="J47" s="10"/>
      <c r="K47" s="10"/>
      <c r="L47" s="10"/>
      <c r="M47" s="7"/>
      <c r="N47" s="10"/>
      <c r="O47" s="10"/>
      <c r="P47" s="10"/>
    </row>
    <row r="48" spans="1:17">
      <c r="A48" s="6" t="s">
        <v>559</v>
      </c>
      <c r="B48" s="6" t="s">
        <v>114</v>
      </c>
      <c r="C48" s="19"/>
      <c r="D48" s="19"/>
      <c r="E48" s="9" t="s">
        <v>1111</v>
      </c>
      <c r="F48" s="9" t="s">
        <v>853</v>
      </c>
      <c r="G48" s="9" t="s">
        <v>854</v>
      </c>
      <c r="H48" s="9"/>
      <c r="I48" s="9"/>
      <c r="J48" s="9"/>
      <c r="K48" s="9"/>
      <c r="L48" s="9"/>
      <c r="M48" s="6"/>
      <c r="N48" s="9"/>
      <c r="O48" s="9"/>
      <c r="P48" s="9"/>
      <c r="Q48" s="11" t="s">
        <v>50</v>
      </c>
    </row>
    <row r="49" spans="1:18">
      <c r="A49" s="21" t="s">
        <v>560</v>
      </c>
      <c r="B49" s="21" t="s">
        <v>155</v>
      </c>
      <c r="C49" s="25"/>
      <c r="D49" s="25"/>
      <c r="E49" s="10"/>
      <c r="F49" s="10"/>
      <c r="G49" s="10"/>
      <c r="H49" s="22"/>
      <c r="I49" s="22"/>
      <c r="J49" s="22"/>
      <c r="K49" s="22"/>
      <c r="L49" s="22"/>
      <c r="M49" s="21"/>
      <c r="N49" s="22"/>
      <c r="O49" s="22"/>
      <c r="P49" s="22"/>
      <c r="Q49" s="11"/>
    </row>
    <row r="50" spans="1:18">
      <c r="A50" s="6" t="s">
        <v>561</v>
      </c>
      <c r="B50" s="6" t="s">
        <v>113</v>
      </c>
      <c r="C50" s="19"/>
      <c r="D50" s="19"/>
      <c r="E50" s="9" t="s">
        <v>1112</v>
      </c>
      <c r="F50" s="9" t="s">
        <v>855</v>
      </c>
      <c r="G50" s="9" t="s">
        <v>856</v>
      </c>
      <c r="H50" s="9"/>
      <c r="I50" s="9"/>
      <c r="J50" s="9"/>
      <c r="K50" s="9"/>
      <c r="L50" s="9"/>
      <c r="M50" s="6"/>
      <c r="N50" s="9"/>
      <c r="O50" s="9"/>
      <c r="P50" s="9"/>
      <c r="Q50" s="11" t="s">
        <v>50</v>
      </c>
    </row>
    <row r="51" spans="1:18">
      <c r="A51" s="7" t="s">
        <v>562</v>
      </c>
      <c r="B51" s="7" t="s">
        <v>155</v>
      </c>
      <c r="C51" s="18"/>
      <c r="D51" s="18"/>
      <c r="E51" s="10"/>
      <c r="F51" s="10"/>
      <c r="G51" s="10"/>
      <c r="H51" s="10"/>
      <c r="I51" s="10"/>
      <c r="J51" s="10"/>
      <c r="K51" s="10"/>
      <c r="L51" s="10"/>
      <c r="M51" s="7"/>
      <c r="N51" s="10"/>
      <c r="O51" s="10"/>
      <c r="P51" s="10"/>
      <c r="Q51" s="11"/>
    </row>
    <row r="52" spans="1:18">
      <c r="A52" s="6" t="s">
        <v>563</v>
      </c>
      <c r="B52" s="6" t="s">
        <v>112</v>
      </c>
      <c r="C52" s="19"/>
      <c r="D52" s="19"/>
      <c r="E52" s="9" t="s">
        <v>1113</v>
      </c>
      <c r="F52" s="9" t="s">
        <v>857</v>
      </c>
      <c r="G52" s="9" t="s">
        <v>858</v>
      </c>
      <c r="H52" s="9"/>
      <c r="I52" s="9"/>
      <c r="J52" s="9"/>
      <c r="K52" s="9"/>
      <c r="L52" s="9"/>
      <c r="M52" s="6"/>
      <c r="N52" s="9"/>
      <c r="O52" s="9"/>
      <c r="P52" s="9"/>
      <c r="Q52" s="11" t="s">
        <v>50</v>
      </c>
    </row>
    <row r="53" spans="1:18">
      <c r="A53" s="7" t="s">
        <v>564</v>
      </c>
      <c r="B53" s="7" t="s">
        <v>218</v>
      </c>
      <c r="C53" s="18"/>
      <c r="D53" s="18"/>
      <c r="E53" s="10"/>
      <c r="F53" s="10"/>
      <c r="G53" s="10"/>
      <c r="H53" s="10"/>
      <c r="I53" s="10"/>
      <c r="J53" s="10"/>
      <c r="K53" s="10"/>
      <c r="L53" s="10"/>
      <c r="M53" s="7"/>
      <c r="N53" s="10"/>
      <c r="O53" s="10"/>
      <c r="P53" s="10"/>
      <c r="Q53" s="15" t="s">
        <v>79</v>
      </c>
    </row>
    <row r="54" spans="1:18">
      <c r="A54" s="6" t="s">
        <v>565</v>
      </c>
      <c r="B54" s="6" t="s">
        <v>111</v>
      </c>
      <c r="C54" s="19"/>
      <c r="D54" s="19"/>
      <c r="E54" s="9" t="s">
        <v>1114</v>
      </c>
      <c r="F54" s="9" t="s">
        <v>859</v>
      </c>
      <c r="G54" s="9" t="s">
        <v>860</v>
      </c>
      <c r="H54" s="9"/>
      <c r="I54" s="9"/>
      <c r="J54" s="9"/>
      <c r="K54" s="9"/>
      <c r="L54" s="9"/>
      <c r="M54" s="6"/>
      <c r="N54" s="9"/>
      <c r="O54" s="9"/>
      <c r="P54" s="9"/>
      <c r="Q54" s="11" t="s">
        <v>50</v>
      </c>
    </row>
    <row r="55" spans="1:18">
      <c r="A55" s="21" t="s">
        <v>566</v>
      </c>
      <c r="B55" s="21" t="s">
        <v>219</v>
      </c>
      <c r="C55" s="25"/>
      <c r="D55" s="25"/>
      <c r="E55" s="10"/>
      <c r="F55" s="10"/>
      <c r="G55" s="10"/>
      <c r="H55" s="22"/>
      <c r="I55" s="22"/>
      <c r="J55" s="22"/>
      <c r="K55" s="22"/>
      <c r="L55" s="22"/>
      <c r="M55" s="21"/>
      <c r="N55" s="22"/>
      <c r="O55" s="22"/>
      <c r="P55" s="22"/>
      <c r="Q55" s="15" t="s">
        <v>79</v>
      </c>
    </row>
    <row r="56" spans="1:18">
      <c r="A56" s="6" t="s">
        <v>567</v>
      </c>
      <c r="B56" s="6" t="s">
        <v>155</v>
      </c>
      <c r="C56" s="19"/>
      <c r="D56" s="19"/>
      <c r="E56" s="9"/>
      <c r="F56" s="9"/>
      <c r="G56" s="9"/>
      <c r="H56" s="9"/>
      <c r="I56" s="9"/>
      <c r="J56" s="9"/>
      <c r="K56" s="9"/>
      <c r="L56" s="9"/>
      <c r="M56" s="6"/>
      <c r="N56" s="9"/>
      <c r="O56" s="9"/>
      <c r="P56" s="9"/>
      <c r="Q56" s="11"/>
    </row>
    <row r="57" spans="1:18">
      <c r="A57" s="7" t="s">
        <v>568</v>
      </c>
      <c r="B57" s="7" t="s">
        <v>220</v>
      </c>
      <c r="C57" s="18"/>
      <c r="D57" s="18"/>
      <c r="E57" s="10"/>
      <c r="F57" s="10"/>
      <c r="G57" s="10"/>
      <c r="H57" s="10"/>
      <c r="I57" s="10"/>
      <c r="J57" s="10"/>
      <c r="K57" s="10"/>
      <c r="L57" s="10"/>
      <c r="M57" s="7"/>
      <c r="N57" s="10"/>
      <c r="O57" s="10"/>
      <c r="P57" s="10"/>
      <c r="Q57" s="15" t="s">
        <v>79</v>
      </c>
    </row>
    <row r="58" spans="1:18" s="11" customFormat="1">
      <c r="A58" s="6" t="s">
        <v>569</v>
      </c>
      <c r="B58" s="6" t="s">
        <v>110</v>
      </c>
      <c r="C58" s="19"/>
      <c r="D58" s="19"/>
      <c r="E58" s="9" t="s">
        <v>1158</v>
      </c>
      <c r="F58" s="9" t="s">
        <v>861</v>
      </c>
      <c r="G58" s="9" t="s">
        <v>862</v>
      </c>
      <c r="H58" s="9"/>
      <c r="I58" s="9"/>
      <c r="J58" s="9"/>
      <c r="K58" s="9"/>
      <c r="L58" s="9"/>
      <c r="M58" s="6"/>
      <c r="N58" s="9"/>
      <c r="O58" s="9"/>
      <c r="P58" s="9"/>
      <c r="Q58" s="11" t="s">
        <v>50</v>
      </c>
    </row>
    <row r="59" spans="1:18" s="11" customFormat="1">
      <c r="A59" s="7" t="s">
        <v>570</v>
      </c>
      <c r="B59" s="7" t="s">
        <v>221</v>
      </c>
      <c r="C59" s="18"/>
      <c r="D59" s="18"/>
      <c r="E59" s="10"/>
      <c r="F59" s="10"/>
      <c r="G59" s="10"/>
      <c r="H59" s="10"/>
      <c r="I59" s="10"/>
      <c r="J59" s="10"/>
      <c r="K59" s="10"/>
      <c r="L59" s="10"/>
      <c r="M59" s="7"/>
      <c r="N59" s="10"/>
      <c r="O59" s="10"/>
      <c r="P59" s="10"/>
      <c r="Q59" s="15" t="s">
        <v>79</v>
      </c>
    </row>
    <row r="60" spans="1:18" s="11" customFormat="1">
      <c r="A60" s="6" t="s">
        <v>571</v>
      </c>
      <c r="B60" s="6" t="s">
        <v>109</v>
      </c>
      <c r="C60" s="19"/>
      <c r="D60" s="19"/>
      <c r="E60" s="9" t="s">
        <v>1159</v>
      </c>
      <c r="F60" s="9" t="s">
        <v>863</v>
      </c>
      <c r="G60" s="9" t="s">
        <v>864</v>
      </c>
      <c r="H60" s="9"/>
      <c r="I60" s="9"/>
      <c r="J60" s="9"/>
      <c r="K60" s="9"/>
      <c r="L60" s="9"/>
      <c r="M60" s="6"/>
      <c r="N60" s="9"/>
      <c r="O60" s="9"/>
      <c r="P60" s="9"/>
      <c r="Q60" s="11" t="s">
        <v>50</v>
      </c>
      <c r="R60" s="15"/>
    </row>
    <row r="61" spans="1:18" s="11" customFormat="1">
      <c r="A61" s="21" t="s">
        <v>572</v>
      </c>
      <c r="B61" s="21" t="s">
        <v>221</v>
      </c>
      <c r="C61" s="25"/>
      <c r="D61" s="25"/>
      <c r="E61" s="10"/>
      <c r="F61" s="10"/>
      <c r="G61" s="10"/>
      <c r="H61" s="22"/>
      <c r="I61" s="22"/>
      <c r="J61" s="22"/>
      <c r="K61" s="22"/>
      <c r="L61" s="22"/>
      <c r="M61" s="21"/>
      <c r="N61" s="22"/>
      <c r="O61" s="22"/>
      <c r="P61" s="22"/>
      <c r="Q61" s="15" t="s">
        <v>79</v>
      </c>
      <c r="R61" s="15"/>
    </row>
    <row r="62" spans="1:18">
      <c r="A62" s="6" t="s">
        <v>573</v>
      </c>
      <c r="B62" s="6" t="s">
        <v>108</v>
      </c>
      <c r="C62" s="19"/>
      <c r="D62" s="19"/>
      <c r="E62" s="9" t="s">
        <v>1160</v>
      </c>
      <c r="F62" s="9" t="s">
        <v>865</v>
      </c>
      <c r="G62" s="9" t="s">
        <v>866</v>
      </c>
      <c r="H62" s="9"/>
      <c r="I62" s="9"/>
      <c r="J62" s="9"/>
      <c r="K62" s="9"/>
      <c r="L62" s="9"/>
      <c r="M62" s="6"/>
      <c r="N62" s="9"/>
      <c r="O62" s="9"/>
      <c r="P62" s="9"/>
      <c r="Q62" s="11" t="s">
        <v>50</v>
      </c>
    </row>
    <row r="63" spans="1:18">
      <c r="A63" s="7" t="s">
        <v>574</v>
      </c>
      <c r="B63" s="7" t="s">
        <v>221</v>
      </c>
      <c r="C63" s="18"/>
      <c r="D63" s="18"/>
      <c r="E63" s="10"/>
      <c r="F63" s="10"/>
      <c r="G63" s="10"/>
      <c r="H63" s="10"/>
      <c r="I63" s="10"/>
      <c r="J63" s="10"/>
      <c r="K63" s="10"/>
      <c r="L63" s="10"/>
      <c r="M63" s="7"/>
      <c r="N63" s="10"/>
      <c r="O63" s="10"/>
      <c r="P63" s="10"/>
      <c r="Q63" s="15" t="s">
        <v>79</v>
      </c>
    </row>
    <row r="64" spans="1:18">
      <c r="A64" s="6" t="s">
        <v>575</v>
      </c>
      <c r="B64" s="6" t="s">
        <v>107</v>
      </c>
      <c r="C64" s="19"/>
      <c r="D64" s="19"/>
      <c r="E64" s="9" t="s">
        <v>1161</v>
      </c>
      <c r="F64" s="9" t="s">
        <v>867</v>
      </c>
      <c r="G64" s="9" t="s">
        <v>868</v>
      </c>
      <c r="H64" s="9"/>
      <c r="I64" s="9"/>
      <c r="J64" s="9"/>
      <c r="K64" s="9"/>
      <c r="L64" s="9"/>
      <c r="M64" s="6"/>
      <c r="N64" s="9"/>
      <c r="O64" s="9"/>
      <c r="P64" s="9"/>
    </row>
    <row r="65" spans="1:17">
      <c r="A65" s="7" t="s">
        <v>576</v>
      </c>
      <c r="B65" s="7" t="s">
        <v>221</v>
      </c>
      <c r="C65" s="18"/>
      <c r="D65" s="18"/>
      <c r="E65" s="10"/>
      <c r="F65" s="10"/>
      <c r="G65" s="10"/>
      <c r="H65" s="10"/>
      <c r="I65" s="10"/>
      <c r="J65" s="10"/>
      <c r="K65" s="10"/>
      <c r="L65" s="10"/>
      <c r="M65" s="7"/>
      <c r="N65" s="10"/>
      <c r="O65" s="10"/>
      <c r="P65" s="10"/>
      <c r="Q65" s="15" t="s">
        <v>79</v>
      </c>
    </row>
    <row r="66" spans="1:17">
      <c r="A66" s="6" t="s">
        <v>577</v>
      </c>
      <c r="B66" s="6" t="s">
        <v>155</v>
      </c>
      <c r="C66" s="19"/>
      <c r="D66" s="19"/>
      <c r="E66" s="9"/>
      <c r="F66" s="9"/>
      <c r="G66" s="9"/>
      <c r="H66" s="9"/>
      <c r="I66" s="9"/>
      <c r="J66" s="9"/>
      <c r="K66" s="9"/>
      <c r="L66" s="9"/>
      <c r="M66" s="6"/>
      <c r="N66" s="9"/>
      <c r="O66" s="9"/>
      <c r="P66" s="9"/>
      <c r="Q66" s="11"/>
    </row>
    <row r="67" spans="1:17">
      <c r="A67" s="21" t="s">
        <v>578</v>
      </c>
      <c r="B67" s="7" t="s">
        <v>222</v>
      </c>
      <c r="C67" s="25"/>
      <c r="D67" s="25"/>
      <c r="E67" s="10"/>
      <c r="F67" s="10"/>
      <c r="G67" s="10"/>
      <c r="H67" s="22"/>
      <c r="I67" s="22"/>
      <c r="J67" s="22"/>
      <c r="K67" s="22"/>
      <c r="L67" s="22"/>
      <c r="M67" s="21"/>
      <c r="N67" s="22"/>
      <c r="O67" s="22"/>
      <c r="P67" s="22"/>
      <c r="Q67" s="15" t="s">
        <v>79</v>
      </c>
    </row>
    <row r="68" spans="1:17">
      <c r="A68" s="6" t="s">
        <v>579</v>
      </c>
      <c r="B68" s="6" t="s">
        <v>106</v>
      </c>
      <c r="C68" s="19"/>
      <c r="D68" s="19"/>
      <c r="E68" s="9" t="s">
        <v>1115</v>
      </c>
      <c r="F68" s="9" t="s">
        <v>869</v>
      </c>
      <c r="G68" s="9" t="s">
        <v>870</v>
      </c>
      <c r="H68" s="9"/>
      <c r="I68" s="9"/>
      <c r="J68" s="9"/>
      <c r="K68" s="9"/>
      <c r="L68" s="9"/>
      <c r="M68" s="6"/>
      <c r="N68" s="9"/>
      <c r="O68" s="9"/>
      <c r="P68" s="9"/>
      <c r="Q68" s="11" t="s">
        <v>50</v>
      </c>
    </row>
    <row r="69" spans="1:17">
      <c r="A69" s="7" t="s">
        <v>580</v>
      </c>
      <c r="B69" s="7" t="s">
        <v>222</v>
      </c>
      <c r="C69" s="18"/>
      <c r="D69" s="18"/>
      <c r="E69" s="10"/>
      <c r="F69" s="10"/>
      <c r="G69" s="10"/>
      <c r="H69" s="10"/>
      <c r="I69" s="10"/>
      <c r="J69" s="10"/>
      <c r="K69" s="10"/>
      <c r="L69" s="10"/>
      <c r="M69" s="7"/>
      <c r="N69" s="10"/>
      <c r="O69" s="10"/>
      <c r="P69" s="10"/>
      <c r="Q69" s="15" t="s">
        <v>79</v>
      </c>
    </row>
    <row r="70" spans="1:17">
      <c r="A70" s="6" t="s">
        <v>581</v>
      </c>
      <c r="B70" s="6" t="s">
        <v>105</v>
      </c>
      <c r="C70" s="19"/>
      <c r="D70" s="19"/>
      <c r="E70" s="9" t="s">
        <v>1116</v>
      </c>
      <c r="F70" s="9" t="s">
        <v>871</v>
      </c>
      <c r="G70" s="9" t="s">
        <v>872</v>
      </c>
      <c r="H70" s="9"/>
      <c r="I70" s="9"/>
      <c r="J70" s="9"/>
      <c r="K70" s="9"/>
      <c r="L70" s="9"/>
      <c r="M70" s="6"/>
      <c r="N70" s="9"/>
      <c r="O70" s="9"/>
      <c r="P70" s="9"/>
      <c r="Q70" s="11" t="s">
        <v>50</v>
      </c>
    </row>
    <row r="71" spans="1:17">
      <c r="A71" s="7" t="s">
        <v>582</v>
      </c>
      <c r="B71" s="7" t="s">
        <v>222</v>
      </c>
      <c r="C71" s="18"/>
      <c r="D71" s="18"/>
      <c r="E71" s="10"/>
      <c r="F71" s="10"/>
      <c r="G71" s="10"/>
      <c r="H71" s="10"/>
      <c r="I71" s="10"/>
      <c r="J71" s="10"/>
      <c r="K71" s="10"/>
      <c r="L71" s="10"/>
      <c r="M71" s="7"/>
      <c r="N71" s="10"/>
      <c r="O71" s="10"/>
      <c r="P71" s="10"/>
      <c r="Q71" s="15" t="s">
        <v>79</v>
      </c>
    </row>
    <row r="72" spans="1:17">
      <c r="A72" s="6" t="s">
        <v>583</v>
      </c>
      <c r="B72" s="6" t="s">
        <v>104</v>
      </c>
      <c r="C72" s="19"/>
      <c r="D72" s="19"/>
      <c r="E72" s="9" t="s">
        <v>1117</v>
      </c>
      <c r="F72" s="9" t="s">
        <v>873</v>
      </c>
      <c r="G72" s="9" t="s">
        <v>874</v>
      </c>
      <c r="H72" s="9"/>
      <c r="I72" s="9"/>
      <c r="J72" s="9"/>
      <c r="K72" s="9"/>
      <c r="L72" s="9"/>
      <c r="M72" s="6"/>
      <c r="N72" s="9"/>
      <c r="O72" s="9"/>
      <c r="P72" s="9"/>
      <c r="Q72" s="11" t="s">
        <v>50</v>
      </c>
    </row>
    <row r="73" spans="1:17">
      <c r="A73" s="21" t="s">
        <v>584</v>
      </c>
      <c r="B73" s="21" t="s">
        <v>222</v>
      </c>
      <c r="C73" s="25"/>
      <c r="D73" s="25"/>
      <c r="E73" s="10"/>
      <c r="F73" s="10"/>
      <c r="G73" s="10"/>
      <c r="H73" s="22"/>
      <c r="I73" s="22"/>
      <c r="J73" s="22"/>
      <c r="K73" s="22"/>
      <c r="L73" s="22"/>
      <c r="M73" s="21"/>
      <c r="N73" s="22"/>
      <c r="O73" s="22"/>
      <c r="P73" s="22"/>
      <c r="Q73" s="15" t="s">
        <v>79</v>
      </c>
    </row>
    <row r="74" spans="1:17">
      <c r="A74" s="6" t="s">
        <v>585</v>
      </c>
      <c r="B74" s="6" t="s">
        <v>103</v>
      </c>
      <c r="C74" s="19"/>
      <c r="D74" s="19"/>
      <c r="E74" s="9" t="s">
        <v>1118</v>
      </c>
      <c r="F74" s="9" t="s">
        <v>875</v>
      </c>
      <c r="G74" s="9" t="s">
        <v>876</v>
      </c>
      <c r="H74" s="9"/>
      <c r="I74" s="9"/>
      <c r="J74" s="9"/>
      <c r="K74" s="9"/>
      <c r="L74" s="9"/>
      <c r="M74" s="6"/>
      <c r="N74" s="9"/>
      <c r="O74" s="9"/>
      <c r="P74" s="9"/>
      <c r="Q74" s="11" t="s">
        <v>50</v>
      </c>
    </row>
    <row r="75" spans="1:17">
      <c r="A75" s="7" t="s">
        <v>586</v>
      </c>
      <c r="B75" s="7" t="s">
        <v>155</v>
      </c>
      <c r="C75" s="18"/>
      <c r="D75" s="18"/>
      <c r="E75" s="10"/>
      <c r="F75" s="10"/>
      <c r="G75" s="10"/>
      <c r="H75" s="10"/>
      <c r="I75" s="10"/>
      <c r="J75" s="10"/>
      <c r="K75" s="10"/>
      <c r="L75" s="10"/>
      <c r="M75" s="7"/>
      <c r="N75" s="10"/>
      <c r="O75" s="10"/>
      <c r="P75" s="10"/>
      <c r="Q75" s="11"/>
    </row>
    <row r="76" spans="1:17">
      <c r="A76" s="6" t="s">
        <v>587</v>
      </c>
      <c r="B76" s="6" t="s">
        <v>155</v>
      </c>
      <c r="C76" s="19"/>
      <c r="D76" s="19"/>
      <c r="E76" s="9"/>
      <c r="F76" s="9"/>
      <c r="G76" s="9"/>
      <c r="H76" s="9"/>
      <c r="I76" s="9"/>
      <c r="J76" s="9"/>
      <c r="K76" s="9"/>
      <c r="L76" s="9"/>
      <c r="M76" s="6"/>
      <c r="N76" s="9"/>
      <c r="O76" s="9"/>
      <c r="P76" s="9"/>
      <c r="Q76" s="11"/>
    </row>
    <row r="77" spans="1:17">
      <c r="A77" s="7" t="s">
        <v>588</v>
      </c>
      <c r="B77" s="7" t="s">
        <v>223</v>
      </c>
      <c r="C77" s="18"/>
      <c r="D77" s="18"/>
      <c r="E77" s="10" t="s">
        <v>877</v>
      </c>
      <c r="F77" s="10" t="s">
        <v>877</v>
      </c>
      <c r="G77" s="10" t="s">
        <v>878</v>
      </c>
      <c r="H77" s="10"/>
      <c r="I77" s="10"/>
      <c r="J77" s="10"/>
      <c r="K77" s="10"/>
      <c r="L77" s="10"/>
      <c r="M77" s="7"/>
      <c r="N77" s="10"/>
      <c r="O77" s="10"/>
      <c r="P77" s="10"/>
      <c r="Q77" s="15" t="s">
        <v>79</v>
      </c>
    </row>
    <row r="78" spans="1:17">
      <c r="A78" s="6" t="s">
        <v>589</v>
      </c>
      <c r="B78" s="6" t="s">
        <v>102</v>
      </c>
      <c r="C78" s="19"/>
      <c r="D78" s="19"/>
      <c r="E78" s="9" t="s">
        <v>1119</v>
      </c>
      <c r="F78" s="9" t="s">
        <v>879</v>
      </c>
      <c r="G78" s="9" t="s">
        <v>880</v>
      </c>
      <c r="H78" s="9"/>
      <c r="I78" s="9"/>
      <c r="J78" s="9"/>
      <c r="K78" s="9"/>
      <c r="L78" s="9"/>
      <c r="M78" s="6"/>
      <c r="N78" s="9"/>
      <c r="O78" s="9"/>
      <c r="P78" s="9"/>
      <c r="Q78" s="11" t="s">
        <v>50</v>
      </c>
    </row>
    <row r="79" spans="1:17">
      <c r="A79" s="21" t="s">
        <v>590</v>
      </c>
      <c r="B79" s="7" t="s">
        <v>223</v>
      </c>
      <c r="C79" s="22" t="s">
        <v>143</v>
      </c>
      <c r="D79" s="25"/>
      <c r="E79" s="10" t="s">
        <v>1120</v>
      </c>
      <c r="F79" s="10" t="s">
        <v>881</v>
      </c>
      <c r="G79" s="10" t="s">
        <v>882</v>
      </c>
      <c r="H79" s="20" t="s">
        <v>314</v>
      </c>
      <c r="I79" s="26" t="s">
        <v>470</v>
      </c>
      <c r="J79" s="22"/>
      <c r="K79" s="22"/>
      <c r="L79" s="22"/>
      <c r="M79" s="21" t="s">
        <v>385</v>
      </c>
      <c r="N79" s="22"/>
      <c r="O79" s="22"/>
      <c r="P79" s="22"/>
      <c r="Q79" s="15" t="s">
        <v>618</v>
      </c>
    </row>
    <row r="80" spans="1:17">
      <c r="A80" s="6" t="s">
        <v>591</v>
      </c>
      <c r="B80" s="6" t="s">
        <v>101</v>
      </c>
      <c r="C80" s="19"/>
      <c r="D80" s="19"/>
      <c r="E80" s="9" t="s">
        <v>1121</v>
      </c>
      <c r="F80" s="9" t="s">
        <v>883</v>
      </c>
      <c r="G80" s="9" t="s">
        <v>884</v>
      </c>
      <c r="H80" s="9"/>
      <c r="I80" s="9"/>
      <c r="J80" s="9"/>
      <c r="K80" s="9"/>
      <c r="L80" s="9"/>
      <c r="M80" s="6"/>
      <c r="N80" s="9"/>
      <c r="O80" s="9"/>
      <c r="P80" s="9"/>
      <c r="Q80" s="11" t="s">
        <v>50</v>
      </c>
    </row>
    <row r="81" spans="1:17" ht="12.75" customHeight="1">
      <c r="A81" s="7" t="s">
        <v>592</v>
      </c>
      <c r="B81" s="7" t="s">
        <v>223</v>
      </c>
      <c r="C81" s="18"/>
      <c r="D81" s="18"/>
      <c r="E81" s="10" t="s">
        <v>1122</v>
      </c>
      <c r="F81" s="10" t="s">
        <v>885</v>
      </c>
      <c r="G81" s="10" t="s">
        <v>886</v>
      </c>
      <c r="H81" s="10"/>
      <c r="I81" s="10"/>
      <c r="J81" s="10"/>
      <c r="K81" s="10"/>
      <c r="L81" s="10"/>
      <c r="M81" s="7"/>
      <c r="N81" s="10"/>
      <c r="O81" s="10"/>
      <c r="P81" s="10"/>
      <c r="Q81" s="15" t="s">
        <v>79</v>
      </c>
    </row>
    <row r="82" spans="1:17">
      <c r="A82" s="6" t="s">
        <v>593</v>
      </c>
      <c r="B82" s="6" t="s">
        <v>100</v>
      </c>
      <c r="C82" s="19"/>
      <c r="D82" s="19"/>
      <c r="E82" s="9" t="s">
        <v>1123</v>
      </c>
      <c r="F82" s="9" t="s">
        <v>887</v>
      </c>
      <c r="G82" s="9" t="s">
        <v>888</v>
      </c>
      <c r="H82" s="9"/>
      <c r="I82" s="9"/>
      <c r="J82" s="9"/>
      <c r="K82" s="9"/>
      <c r="L82" s="9"/>
      <c r="M82" s="6"/>
      <c r="N82" s="9"/>
      <c r="O82" s="9"/>
      <c r="P82" s="9"/>
      <c r="Q82" s="11" t="s">
        <v>50</v>
      </c>
    </row>
    <row r="83" spans="1:17" ht="12.75" customHeight="1">
      <c r="A83" s="7" t="s">
        <v>594</v>
      </c>
      <c r="B83" s="7" t="s">
        <v>96</v>
      </c>
      <c r="C83" s="18" t="s">
        <v>96</v>
      </c>
      <c r="D83" s="18">
        <f>(5 - 1)*32 + 3</f>
        <v>131</v>
      </c>
      <c r="E83" s="10" t="s">
        <v>889</v>
      </c>
      <c r="F83" s="10" t="s">
        <v>889</v>
      </c>
      <c r="G83" s="10" t="s">
        <v>890</v>
      </c>
      <c r="H83" s="10" t="s">
        <v>284</v>
      </c>
      <c r="I83" s="10" t="s">
        <v>409</v>
      </c>
      <c r="J83" s="10"/>
      <c r="K83" s="10"/>
      <c r="L83" s="10"/>
      <c r="M83" s="24" t="s">
        <v>355</v>
      </c>
      <c r="N83" s="10"/>
      <c r="O83" s="10"/>
      <c r="P83" s="10"/>
    </row>
    <row r="84" spans="1:17">
      <c r="A84" s="6" t="s">
        <v>595</v>
      </c>
      <c r="B84" s="6" t="s">
        <v>99</v>
      </c>
      <c r="C84" s="19"/>
      <c r="D84" s="19"/>
      <c r="E84" s="9" t="s">
        <v>1124</v>
      </c>
      <c r="F84" s="9" t="s">
        <v>891</v>
      </c>
      <c r="G84" s="9" t="s">
        <v>892</v>
      </c>
      <c r="H84" s="9"/>
      <c r="I84" s="9"/>
      <c r="J84" s="9"/>
      <c r="K84" s="9"/>
      <c r="L84" s="9"/>
      <c r="M84" s="6"/>
      <c r="N84" s="9"/>
      <c r="O84" s="9"/>
      <c r="P84" s="9"/>
      <c r="Q84" s="11" t="s">
        <v>50</v>
      </c>
    </row>
    <row r="85" spans="1:17" ht="12.75" customHeight="1">
      <c r="A85" s="21" t="s">
        <v>596</v>
      </c>
      <c r="B85" s="21" t="s">
        <v>95</v>
      </c>
      <c r="C85" s="25" t="s">
        <v>95</v>
      </c>
      <c r="D85" s="25">
        <f>(5 - 1)*32 + 4</f>
        <v>132</v>
      </c>
      <c r="E85" s="10" t="s">
        <v>1125</v>
      </c>
      <c r="F85" s="10" t="s">
        <v>893</v>
      </c>
      <c r="G85" s="10" t="s">
        <v>894</v>
      </c>
      <c r="H85" s="22" t="s">
        <v>285</v>
      </c>
      <c r="I85" s="22" t="s">
        <v>352</v>
      </c>
      <c r="J85" s="22"/>
      <c r="K85" s="22"/>
      <c r="L85" s="22"/>
      <c r="M85" s="24" t="s">
        <v>356</v>
      </c>
      <c r="N85" s="22"/>
      <c r="O85" s="22"/>
      <c r="P85" s="22"/>
    </row>
    <row r="86" spans="1:17" ht="12.75" customHeight="1">
      <c r="A86" s="6" t="s">
        <v>597</v>
      </c>
      <c r="B86" s="6" t="s">
        <v>155</v>
      </c>
      <c r="C86" s="19"/>
      <c r="D86" s="19"/>
      <c r="E86" s="9"/>
      <c r="F86" s="9"/>
      <c r="G86" s="9"/>
      <c r="H86" s="9"/>
      <c r="I86" s="9"/>
      <c r="J86" s="9"/>
      <c r="K86" s="9"/>
      <c r="L86" s="9"/>
      <c r="M86" s="6"/>
      <c r="N86" s="9"/>
      <c r="O86" s="9"/>
      <c r="P86" s="9"/>
    </row>
    <row r="87" spans="1:17" ht="12.75" customHeight="1">
      <c r="A87" s="7" t="s">
        <v>598</v>
      </c>
      <c r="B87" s="7" t="s">
        <v>155</v>
      </c>
      <c r="C87" s="18"/>
      <c r="D87" s="18"/>
      <c r="E87" s="10"/>
      <c r="F87" s="10"/>
      <c r="G87" s="10"/>
      <c r="H87" s="10"/>
      <c r="I87" s="10"/>
      <c r="J87" s="10"/>
      <c r="K87" s="10"/>
      <c r="L87" s="10"/>
      <c r="M87" s="7"/>
      <c r="N87" s="10"/>
      <c r="O87" s="10"/>
      <c r="P87" s="10"/>
    </row>
    <row r="88" spans="1:17">
      <c r="A88" s="6" t="s">
        <v>599</v>
      </c>
      <c r="B88" s="6" t="s">
        <v>98</v>
      </c>
      <c r="C88" s="19"/>
      <c r="D88" s="19"/>
      <c r="E88" s="9" t="s">
        <v>1126</v>
      </c>
      <c r="F88" s="9" t="s">
        <v>895</v>
      </c>
      <c r="G88" s="9" t="s">
        <v>896</v>
      </c>
      <c r="H88" s="9"/>
      <c r="I88" s="9"/>
      <c r="J88" s="9"/>
      <c r="K88" s="9"/>
      <c r="L88" s="9"/>
      <c r="M88" s="6"/>
      <c r="N88" s="9"/>
      <c r="O88" s="9"/>
      <c r="P88" s="9"/>
      <c r="Q88" s="11" t="s">
        <v>50</v>
      </c>
    </row>
    <row r="89" spans="1:17" ht="12.75" customHeight="1">
      <c r="A89" s="7" t="s">
        <v>600</v>
      </c>
      <c r="B89" s="7" t="s">
        <v>144</v>
      </c>
      <c r="C89" s="18" t="s">
        <v>144</v>
      </c>
      <c r="D89" s="25">
        <f>(5 - 1)*32 + 5</f>
        <v>133</v>
      </c>
      <c r="E89" s="10" t="s">
        <v>1127</v>
      </c>
      <c r="F89" s="10" t="s">
        <v>897</v>
      </c>
      <c r="G89" s="10" t="s">
        <v>898</v>
      </c>
      <c r="H89" s="10" t="s">
        <v>286</v>
      </c>
      <c r="I89" s="10" t="s">
        <v>459</v>
      </c>
      <c r="J89" s="10"/>
      <c r="K89" s="10"/>
      <c r="L89" s="10"/>
      <c r="M89" s="24" t="s">
        <v>357</v>
      </c>
      <c r="N89" s="10"/>
      <c r="O89" s="10"/>
      <c r="P89" s="10"/>
    </row>
    <row r="90" spans="1:17">
      <c r="A90" s="6" t="s">
        <v>601</v>
      </c>
      <c r="B90" s="6" t="s">
        <v>65</v>
      </c>
      <c r="C90" s="19" t="s">
        <v>65</v>
      </c>
      <c r="D90" s="19">
        <f>(5 - 1)*32 + 2</f>
        <v>130</v>
      </c>
      <c r="E90" s="9" t="s">
        <v>1128</v>
      </c>
      <c r="F90" s="9" t="s">
        <v>899</v>
      </c>
      <c r="G90" s="9" t="s">
        <v>900</v>
      </c>
      <c r="H90" s="9" t="s">
        <v>65</v>
      </c>
      <c r="I90" s="9" t="s">
        <v>411</v>
      </c>
      <c r="J90" s="9" t="s">
        <v>57</v>
      </c>
      <c r="K90" s="9"/>
      <c r="L90" s="9" t="s">
        <v>76</v>
      </c>
      <c r="M90" s="24" t="s">
        <v>358</v>
      </c>
      <c r="N90" s="9" t="s">
        <v>75</v>
      </c>
      <c r="O90" s="9"/>
      <c r="P90" s="9"/>
    </row>
    <row r="91" spans="1:17" ht="12.75" customHeight="1">
      <c r="A91" s="21" t="s">
        <v>602</v>
      </c>
      <c r="B91" s="21" t="s">
        <v>57</v>
      </c>
      <c r="C91" s="25" t="s">
        <v>57</v>
      </c>
      <c r="D91" s="18">
        <f>(3 - 1)*32 + 25</f>
        <v>89</v>
      </c>
      <c r="E91" s="10" t="s">
        <v>901</v>
      </c>
      <c r="F91" s="10" t="s">
        <v>901</v>
      </c>
      <c r="G91" s="10" t="s">
        <v>902</v>
      </c>
      <c r="H91" s="22" t="s">
        <v>57</v>
      </c>
      <c r="I91" s="22"/>
      <c r="J91" s="22"/>
      <c r="K91" s="22"/>
      <c r="L91" s="22"/>
      <c r="M91" s="24" t="s">
        <v>359</v>
      </c>
      <c r="N91" s="22"/>
      <c r="O91" s="22"/>
      <c r="P91" s="22"/>
    </row>
    <row r="92" spans="1:17">
      <c r="A92" s="6" t="s">
        <v>603</v>
      </c>
      <c r="B92" s="6" t="s">
        <v>62</v>
      </c>
      <c r="C92" s="19" t="s">
        <v>62</v>
      </c>
      <c r="D92" s="19">
        <f>(4 - 1)*32 + 31</f>
        <v>127</v>
      </c>
      <c r="E92" s="9" t="s">
        <v>1129</v>
      </c>
      <c r="F92" s="9" t="s">
        <v>903</v>
      </c>
      <c r="G92" s="9" t="s">
        <v>904</v>
      </c>
      <c r="H92" s="9" t="s">
        <v>287</v>
      </c>
      <c r="I92" s="9" t="s">
        <v>472</v>
      </c>
      <c r="J92" s="9" t="s">
        <v>294</v>
      </c>
      <c r="K92" s="9" t="s">
        <v>494</v>
      </c>
      <c r="L92" s="9" t="s">
        <v>303</v>
      </c>
      <c r="M92" s="24" t="s">
        <v>360</v>
      </c>
      <c r="N92" s="9" t="s">
        <v>820</v>
      </c>
      <c r="O92" s="9"/>
      <c r="P92" s="9"/>
    </row>
    <row r="93" spans="1:17">
      <c r="A93" s="7" t="s">
        <v>604</v>
      </c>
      <c r="B93" s="7" t="s">
        <v>51</v>
      </c>
      <c r="C93" s="18" t="s">
        <v>51</v>
      </c>
      <c r="D93" s="18">
        <f>(3 - 1)*32 + 19</f>
        <v>83</v>
      </c>
      <c r="E93" s="10" t="s">
        <v>905</v>
      </c>
      <c r="F93" s="10" t="s">
        <v>905</v>
      </c>
      <c r="G93" s="10" t="s">
        <v>906</v>
      </c>
      <c r="H93" s="10" t="s">
        <v>288</v>
      </c>
      <c r="I93" s="10"/>
      <c r="J93" s="10"/>
      <c r="K93" s="10"/>
      <c r="L93" s="10"/>
      <c r="M93" s="24" t="s">
        <v>361</v>
      </c>
      <c r="N93" s="10"/>
      <c r="O93" s="10"/>
      <c r="P93" s="10"/>
    </row>
    <row r="94" spans="1:17">
      <c r="A94" s="6" t="s">
        <v>605</v>
      </c>
      <c r="B94" s="6" t="s">
        <v>63</v>
      </c>
      <c r="C94" s="19" t="s">
        <v>63</v>
      </c>
      <c r="D94" s="19">
        <f>(5 - 1)*32 + 0</f>
        <v>128</v>
      </c>
      <c r="E94" s="9" t="s">
        <v>876</v>
      </c>
      <c r="F94" s="9" t="s">
        <v>907</v>
      </c>
      <c r="G94" s="9" t="s">
        <v>908</v>
      </c>
      <c r="H94" s="9" t="s">
        <v>289</v>
      </c>
      <c r="I94" s="9" t="s">
        <v>473</v>
      </c>
      <c r="J94" s="9" t="s">
        <v>296</v>
      </c>
      <c r="K94" s="9" t="s">
        <v>833</v>
      </c>
      <c r="L94" s="9" t="s">
        <v>305</v>
      </c>
      <c r="M94" s="24" t="s">
        <v>362</v>
      </c>
      <c r="N94" s="9" t="s">
        <v>819</v>
      </c>
      <c r="O94" s="9"/>
      <c r="P94" s="9"/>
    </row>
    <row r="95" spans="1:17">
      <c r="A95" s="7" t="s">
        <v>606</v>
      </c>
      <c r="B95" s="7" t="s">
        <v>52</v>
      </c>
      <c r="C95" s="18" t="s">
        <v>52</v>
      </c>
      <c r="D95" s="18">
        <f>(3 - 1)*32 + 20</f>
        <v>84</v>
      </c>
      <c r="E95" s="10" t="s">
        <v>909</v>
      </c>
      <c r="F95" s="10" t="s">
        <v>909</v>
      </c>
      <c r="G95" s="10" t="s">
        <v>910</v>
      </c>
      <c r="H95" s="10" t="s">
        <v>290</v>
      </c>
      <c r="I95" s="10"/>
      <c r="J95" s="10"/>
      <c r="K95" s="10"/>
      <c r="L95" s="10" t="s">
        <v>471</v>
      </c>
      <c r="M95" s="24" t="s">
        <v>363</v>
      </c>
      <c r="N95" s="10"/>
      <c r="O95" s="10"/>
      <c r="P95" s="10"/>
    </row>
    <row r="96" spans="1:17">
      <c r="A96" s="6" t="s">
        <v>607</v>
      </c>
      <c r="B96" s="6" t="s">
        <v>155</v>
      </c>
      <c r="C96" s="19"/>
      <c r="D96" s="19"/>
      <c r="E96" s="9"/>
      <c r="F96" s="9"/>
      <c r="G96" s="9"/>
      <c r="H96" s="9"/>
      <c r="I96" s="9"/>
      <c r="J96" s="9"/>
      <c r="K96" s="9"/>
      <c r="L96" s="9"/>
      <c r="M96" s="6"/>
      <c r="N96" s="9"/>
      <c r="O96" s="9"/>
      <c r="P96" s="9"/>
    </row>
    <row r="97" spans="1:16">
      <c r="A97" s="21" t="s">
        <v>608</v>
      </c>
      <c r="B97" s="21" t="s">
        <v>155</v>
      </c>
      <c r="C97" s="25"/>
      <c r="D97" s="25"/>
      <c r="E97" s="10"/>
      <c r="F97" s="10"/>
      <c r="G97" s="10"/>
      <c r="H97" s="22"/>
      <c r="I97" s="22"/>
      <c r="J97" s="22"/>
      <c r="K97" s="22"/>
      <c r="L97" s="22"/>
      <c r="M97" s="21"/>
      <c r="N97" s="22"/>
      <c r="O97" s="22"/>
      <c r="P97" s="22"/>
    </row>
    <row r="98" spans="1:16">
      <c r="A98" s="6" t="s">
        <v>609</v>
      </c>
      <c r="B98" s="6" t="s">
        <v>64</v>
      </c>
      <c r="C98" s="19" t="s">
        <v>64</v>
      </c>
      <c r="D98" s="19">
        <f>(5 - 1)*32 + 1</f>
        <v>129</v>
      </c>
      <c r="E98" s="9" t="s">
        <v>1130</v>
      </c>
      <c r="F98" s="9" t="s">
        <v>911</v>
      </c>
      <c r="G98" s="9" t="s">
        <v>912</v>
      </c>
      <c r="H98" s="9" t="s">
        <v>291</v>
      </c>
      <c r="I98" s="9" t="s">
        <v>474</v>
      </c>
      <c r="J98" s="9" t="s">
        <v>298</v>
      </c>
      <c r="K98" s="9"/>
      <c r="L98" s="9" t="s">
        <v>144</v>
      </c>
      <c r="M98" s="24" t="s">
        <v>364</v>
      </c>
      <c r="N98" s="9"/>
      <c r="O98" s="9"/>
      <c r="P98" s="9"/>
    </row>
    <row r="99" spans="1:16">
      <c r="A99" s="7" t="s">
        <v>610</v>
      </c>
      <c r="B99" s="7" t="s">
        <v>53</v>
      </c>
      <c r="C99" s="18" t="s">
        <v>53</v>
      </c>
      <c r="D99" s="18">
        <f>(3 - 1)*32 + 21</f>
        <v>85</v>
      </c>
      <c r="E99" s="10" t="s">
        <v>913</v>
      </c>
      <c r="F99" s="10" t="s">
        <v>913</v>
      </c>
      <c r="G99" s="10" t="s">
        <v>914</v>
      </c>
      <c r="H99" s="10" t="s">
        <v>292</v>
      </c>
      <c r="I99" s="10"/>
      <c r="J99" s="10"/>
      <c r="K99" s="10"/>
      <c r="L99" s="10" t="s">
        <v>490</v>
      </c>
      <c r="M99" s="24" t="s">
        <v>365</v>
      </c>
      <c r="N99" s="10"/>
      <c r="O99" s="10"/>
      <c r="P99" s="10"/>
    </row>
    <row r="100" spans="1:16">
      <c r="A100" s="6" t="s">
        <v>611</v>
      </c>
      <c r="B100" s="6" t="s">
        <v>59</v>
      </c>
      <c r="C100" s="19" t="s">
        <v>59</v>
      </c>
      <c r="D100" s="19">
        <f>(4 - 1)*32 + 28</f>
        <v>124</v>
      </c>
      <c r="E100" s="9" t="s">
        <v>1131</v>
      </c>
      <c r="F100" s="9" t="s">
        <v>915</v>
      </c>
      <c r="G100" s="9" t="s">
        <v>916</v>
      </c>
      <c r="H100" s="9" t="s">
        <v>293</v>
      </c>
      <c r="I100" s="9" t="s">
        <v>475</v>
      </c>
      <c r="J100" s="9" t="s">
        <v>288</v>
      </c>
      <c r="K100" s="9" t="s">
        <v>495</v>
      </c>
      <c r="L100" s="9" t="s">
        <v>75</v>
      </c>
      <c r="M100" s="24" t="s">
        <v>366</v>
      </c>
      <c r="N100" s="9" t="s">
        <v>817</v>
      </c>
      <c r="O100" s="9"/>
      <c r="P100" s="9"/>
    </row>
    <row r="101" spans="1:16">
      <c r="A101" s="7" t="s">
        <v>612</v>
      </c>
      <c r="B101" s="7" t="s">
        <v>54</v>
      </c>
      <c r="C101" s="18" t="s">
        <v>54</v>
      </c>
      <c r="D101" s="18">
        <f>(3 - 1)*32 + 22</f>
        <v>86</v>
      </c>
      <c r="E101" s="10" t="s">
        <v>917</v>
      </c>
      <c r="F101" s="10" t="s">
        <v>917</v>
      </c>
      <c r="G101" s="10" t="s">
        <v>918</v>
      </c>
      <c r="H101" s="10" t="s">
        <v>294</v>
      </c>
      <c r="I101" s="10"/>
      <c r="J101" s="10"/>
      <c r="K101" s="10" t="s">
        <v>450</v>
      </c>
      <c r="L101" s="10" t="s">
        <v>491</v>
      </c>
      <c r="M101" s="24" t="s">
        <v>367</v>
      </c>
      <c r="N101" s="10"/>
      <c r="O101" s="10"/>
      <c r="P101" s="10"/>
    </row>
    <row r="102" spans="1:16">
      <c r="A102" s="6" t="s">
        <v>613</v>
      </c>
      <c r="B102" s="6" t="s">
        <v>60</v>
      </c>
      <c r="C102" s="19" t="s">
        <v>60</v>
      </c>
      <c r="D102" s="19">
        <f>(4 - 1)*32 + 29</f>
        <v>125</v>
      </c>
      <c r="E102" s="9" t="s">
        <v>1132</v>
      </c>
      <c r="F102" s="9" t="s">
        <v>919</v>
      </c>
      <c r="G102" s="9" t="s">
        <v>920</v>
      </c>
      <c r="H102" s="9" t="s">
        <v>295</v>
      </c>
      <c r="I102" s="9" t="s">
        <v>476</v>
      </c>
      <c r="J102" s="9" t="s">
        <v>290</v>
      </c>
      <c r="K102" s="9" t="s">
        <v>834</v>
      </c>
      <c r="L102" s="9" t="s">
        <v>485</v>
      </c>
      <c r="M102" s="24" t="s">
        <v>368</v>
      </c>
      <c r="N102" s="9" t="s">
        <v>471</v>
      </c>
      <c r="O102" s="9"/>
      <c r="P102" s="9"/>
    </row>
    <row r="103" spans="1:16">
      <c r="A103" s="21" t="s">
        <v>614</v>
      </c>
      <c r="B103" s="21" t="s">
        <v>55</v>
      </c>
      <c r="C103" s="25" t="s">
        <v>55</v>
      </c>
      <c r="D103" s="18">
        <f>(3 - 1)*32 + 23</f>
        <v>87</v>
      </c>
      <c r="E103" s="10" t="s">
        <v>921</v>
      </c>
      <c r="F103" s="10" t="s">
        <v>921</v>
      </c>
      <c r="G103" s="10" t="s">
        <v>922</v>
      </c>
      <c r="H103" s="22" t="s">
        <v>296</v>
      </c>
      <c r="I103" s="22"/>
      <c r="J103" s="22"/>
      <c r="K103" s="22" t="s">
        <v>452</v>
      </c>
      <c r="L103" s="22" t="s">
        <v>492</v>
      </c>
      <c r="M103" s="24" t="s">
        <v>369</v>
      </c>
      <c r="N103" s="22"/>
      <c r="O103" s="22"/>
      <c r="P103" s="22"/>
    </row>
    <row r="104" spans="1:16">
      <c r="A104" s="6" t="s">
        <v>615</v>
      </c>
      <c r="B104" s="6" t="s">
        <v>61</v>
      </c>
      <c r="C104" s="19" t="s">
        <v>61</v>
      </c>
      <c r="D104" s="19">
        <f>(4 - 1)*32 + 30</f>
        <v>126</v>
      </c>
      <c r="E104" s="9" t="s">
        <v>1133</v>
      </c>
      <c r="F104" s="9" t="s">
        <v>923</v>
      </c>
      <c r="G104" s="9" t="s">
        <v>924</v>
      </c>
      <c r="H104" s="9" t="s">
        <v>297</v>
      </c>
      <c r="I104" s="9" t="s">
        <v>477</v>
      </c>
      <c r="J104" s="9" t="s">
        <v>292</v>
      </c>
      <c r="K104" s="9" t="s">
        <v>835</v>
      </c>
      <c r="L104" s="9" t="s">
        <v>487</v>
      </c>
      <c r="M104" s="24" t="s">
        <v>370</v>
      </c>
      <c r="N104" s="9" t="s">
        <v>818</v>
      </c>
      <c r="O104" s="9"/>
      <c r="P104" s="9"/>
    </row>
    <row r="105" spans="1:16">
      <c r="A105" s="7" t="s">
        <v>616</v>
      </c>
      <c r="B105" s="7" t="s">
        <v>56</v>
      </c>
      <c r="C105" s="18" t="s">
        <v>56</v>
      </c>
      <c r="D105" s="18">
        <f>(3 - 1)*32 + 24</f>
        <v>88</v>
      </c>
      <c r="E105" s="10" t="s">
        <v>925</v>
      </c>
      <c r="F105" s="10" t="s">
        <v>925</v>
      </c>
      <c r="G105" s="10" t="s">
        <v>926</v>
      </c>
      <c r="H105" s="10" t="s">
        <v>298</v>
      </c>
      <c r="I105" s="10"/>
      <c r="J105" s="10"/>
      <c r="K105" s="10" t="s">
        <v>448</v>
      </c>
      <c r="L105" s="10" t="s">
        <v>493</v>
      </c>
      <c r="M105" s="24" t="s">
        <v>371</v>
      </c>
      <c r="N105" s="10"/>
      <c r="O105" s="10"/>
      <c r="P105" s="10"/>
    </row>
    <row r="106" spans="1:16">
      <c r="A106" s="6" t="s">
        <v>619</v>
      </c>
      <c r="B106" s="6" t="s">
        <v>40</v>
      </c>
      <c r="C106" s="19" t="s">
        <v>145</v>
      </c>
      <c r="D106" s="19">
        <f>(5 - 1)*32 + 22</f>
        <v>150</v>
      </c>
      <c r="E106" s="9" t="s">
        <v>927</v>
      </c>
      <c r="F106" s="9" t="s">
        <v>927</v>
      </c>
      <c r="G106" s="9" t="s">
        <v>928</v>
      </c>
      <c r="H106" s="27" t="s">
        <v>299</v>
      </c>
      <c r="I106" s="9" t="s">
        <v>478</v>
      </c>
      <c r="J106" s="9"/>
      <c r="K106" s="9"/>
      <c r="L106" s="9"/>
      <c r="M106" s="24" t="s">
        <v>372</v>
      </c>
      <c r="N106" s="9"/>
      <c r="O106" s="9"/>
      <c r="P106" s="9"/>
    </row>
    <row r="107" spans="1:16">
      <c r="A107" s="7" t="s">
        <v>620</v>
      </c>
      <c r="B107" s="7" t="s">
        <v>74</v>
      </c>
      <c r="C107" s="18" t="s">
        <v>175</v>
      </c>
      <c r="D107" s="18">
        <f>(1 - 1)*32 + 0</f>
        <v>0</v>
      </c>
      <c r="E107" s="10" t="s">
        <v>896</v>
      </c>
      <c r="F107" s="10" t="s">
        <v>896</v>
      </c>
      <c r="G107" s="10" t="s">
        <v>929</v>
      </c>
      <c r="H107" s="27" t="s">
        <v>300</v>
      </c>
      <c r="I107" s="10" t="s">
        <v>479</v>
      </c>
      <c r="J107" s="10"/>
      <c r="K107" s="10"/>
      <c r="L107" s="10"/>
      <c r="M107" s="7" t="s">
        <v>373</v>
      </c>
      <c r="N107" s="10" t="s">
        <v>504</v>
      </c>
      <c r="O107" s="10"/>
      <c r="P107" s="10"/>
    </row>
    <row r="108" spans="1:16">
      <c r="A108" s="6" t="s">
        <v>621</v>
      </c>
      <c r="B108" s="6" t="s">
        <v>41</v>
      </c>
      <c r="C108" s="19" t="s">
        <v>146</v>
      </c>
      <c r="D108" s="19">
        <f>(5 - 1)*32 + 23</f>
        <v>151</v>
      </c>
      <c r="E108" s="9" t="s">
        <v>930</v>
      </c>
      <c r="F108" s="9" t="s">
        <v>930</v>
      </c>
      <c r="G108" s="9" t="s">
        <v>931</v>
      </c>
      <c r="H108" s="27" t="s">
        <v>301</v>
      </c>
      <c r="I108" s="9" t="s">
        <v>480</v>
      </c>
      <c r="J108" s="9"/>
      <c r="K108" s="9"/>
      <c r="L108" s="9"/>
      <c r="M108" s="24" t="s">
        <v>374</v>
      </c>
      <c r="N108" s="9"/>
      <c r="O108" s="9"/>
      <c r="P108" s="9"/>
    </row>
    <row r="109" spans="1:16">
      <c r="A109" s="21" t="s">
        <v>622</v>
      </c>
      <c r="B109" s="21" t="s">
        <v>73</v>
      </c>
      <c r="C109" s="25" t="s">
        <v>176</v>
      </c>
      <c r="D109" s="25">
        <f>(1 - 1)*32 + 1</f>
        <v>1</v>
      </c>
      <c r="E109" s="10" t="s">
        <v>1134</v>
      </c>
      <c r="F109" s="10" t="s">
        <v>900</v>
      </c>
      <c r="G109" s="10" t="s">
        <v>932</v>
      </c>
      <c r="H109" s="27" t="s">
        <v>302</v>
      </c>
      <c r="I109" s="22" t="s">
        <v>459</v>
      </c>
      <c r="J109" s="22"/>
      <c r="K109" s="22"/>
      <c r="L109" s="22"/>
      <c r="M109" s="21" t="s">
        <v>375</v>
      </c>
      <c r="N109" s="22" t="s">
        <v>505</v>
      </c>
      <c r="O109" s="22"/>
      <c r="P109" s="22"/>
    </row>
    <row r="110" spans="1:16">
      <c r="A110" s="6" t="s">
        <v>623</v>
      </c>
      <c r="B110" s="6" t="s">
        <v>37</v>
      </c>
      <c r="C110" s="19" t="s">
        <v>147</v>
      </c>
      <c r="D110" s="19">
        <f>(5 - 1)*32 + 24</f>
        <v>152</v>
      </c>
      <c r="E110" s="9" t="s">
        <v>933</v>
      </c>
      <c r="F110" s="9" t="s">
        <v>933</v>
      </c>
      <c r="G110" s="9" t="s">
        <v>934</v>
      </c>
      <c r="H110" s="27" t="s">
        <v>303</v>
      </c>
      <c r="I110" s="9" t="s">
        <v>481</v>
      </c>
      <c r="J110" s="9"/>
      <c r="K110" s="9" t="s">
        <v>474</v>
      </c>
      <c r="L110" s="9"/>
      <c r="M110" s="24" t="s">
        <v>376</v>
      </c>
      <c r="N110" s="9"/>
      <c r="O110" s="9"/>
      <c r="P110" s="9"/>
    </row>
    <row r="111" spans="1:16">
      <c r="A111" s="7" t="s">
        <v>624</v>
      </c>
      <c r="B111" s="7" t="s">
        <v>70</v>
      </c>
      <c r="C111" s="18" t="s">
        <v>97</v>
      </c>
      <c r="D111" s="18">
        <f>(1 - 1)*32 + 5</f>
        <v>5</v>
      </c>
      <c r="E111" s="10" t="s">
        <v>1135</v>
      </c>
      <c r="F111" s="10" t="s">
        <v>935</v>
      </c>
      <c r="G111" s="10" t="s">
        <v>936</v>
      </c>
      <c r="H111" s="20" t="s">
        <v>304</v>
      </c>
      <c r="I111" s="10" t="s">
        <v>482</v>
      </c>
      <c r="J111" s="10"/>
      <c r="K111" s="10"/>
      <c r="L111" s="10"/>
      <c r="M111" s="7"/>
      <c r="N111" s="10" t="s">
        <v>503</v>
      </c>
      <c r="O111" s="10"/>
      <c r="P111" s="10"/>
    </row>
    <row r="112" spans="1:16">
      <c r="A112" s="6" t="s">
        <v>625</v>
      </c>
      <c r="B112" s="6" t="s">
        <v>226</v>
      </c>
      <c r="C112" s="19" t="s">
        <v>516</v>
      </c>
      <c r="D112" s="19">
        <f>(5 - 1)*32 + 25</f>
        <v>153</v>
      </c>
      <c r="E112" s="9" t="s">
        <v>937</v>
      </c>
      <c r="F112" s="9" t="s">
        <v>937</v>
      </c>
      <c r="G112" s="9" t="s">
        <v>938</v>
      </c>
      <c r="H112" s="27" t="s">
        <v>305</v>
      </c>
      <c r="I112" s="9" t="s">
        <v>483</v>
      </c>
      <c r="J112" s="9"/>
      <c r="K112" s="9" t="s">
        <v>473</v>
      </c>
      <c r="L112" s="9"/>
      <c r="M112" s="24" t="s">
        <v>377</v>
      </c>
      <c r="N112" s="9"/>
      <c r="O112" s="9"/>
      <c r="P112" s="9"/>
    </row>
    <row r="113" spans="1:17">
      <c r="A113" s="7" t="s">
        <v>626</v>
      </c>
      <c r="B113" s="7" t="s">
        <v>69</v>
      </c>
      <c r="C113" s="18" t="s">
        <v>126</v>
      </c>
      <c r="D113" s="18">
        <f>(1 - 1)*32 + 6</f>
        <v>6</v>
      </c>
      <c r="E113" s="10" t="s">
        <v>1136</v>
      </c>
      <c r="F113" s="10" t="s">
        <v>939</v>
      </c>
      <c r="G113" s="10" t="s">
        <v>940</v>
      </c>
      <c r="H113" s="20" t="s">
        <v>306</v>
      </c>
      <c r="I113" s="10" t="s">
        <v>466</v>
      </c>
      <c r="J113" s="10"/>
      <c r="K113" s="10"/>
      <c r="L113" s="10"/>
      <c r="M113" s="7" t="s">
        <v>379</v>
      </c>
      <c r="N113" s="10" t="s">
        <v>506</v>
      </c>
      <c r="O113" s="10"/>
      <c r="P113" s="10"/>
      <c r="Q113" s="13"/>
    </row>
    <row r="114" spans="1:17">
      <c r="A114" s="6" t="s">
        <v>627</v>
      </c>
      <c r="B114" s="6" t="s">
        <v>1102</v>
      </c>
      <c r="C114" s="19" t="s">
        <v>148</v>
      </c>
      <c r="D114" s="19">
        <f>(5 - 1)*32 + 26</f>
        <v>154</v>
      </c>
      <c r="E114" s="9" t="s">
        <v>941</v>
      </c>
      <c r="F114" s="9" t="s">
        <v>941</v>
      </c>
      <c r="G114" s="9" t="s">
        <v>942</v>
      </c>
      <c r="H114" s="9" t="s">
        <v>307</v>
      </c>
      <c r="I114" s="27" t="s">
        <v>437</v>
      </c>
      <c r="J114" s="9" t="s">
        <v>488</v>
      </c>
      <c r="K114" s="9" t="s">
        <v>472</v>
      </c>
      <c r="L114" s="9"/>
      <c r="M114" s="24" t="s">
        <v>378</v>
      </c>
      <c r="N114" s="9"/>
      <c r="O114" s="9"/>
      <c r="P114" s="9"/>
    </row>
    <row r="115" spans="1:17">
      <c r="A115" s="21" t="s">
        <v>628</v>
      </c>
      <c r="B115" s="21" t="s">
        <v>68</v>
      </c>
      <c r="C115" s="25" t="s">
        <v>125</v>
      </c>
      <c r="D115" s="25">
        <f>(1 - 1)*32 + 7</f>
        <v>7</v>
      </c>
      <c r="E115" s="10" t="s">
        <v>943</v>
      </c>
      <c r="F115" s="10" t="s">
        <v>943</v>
      </c>
      <c r="G115" s="10" t="s">
        <v>944</v>
      </c>
      <c r="H115" s="20" t="s">
        <v>308</v>
      </c>
      <c r="I115" s="22" t="s">
        <v>467</v>
      </c>
      <c r="J115" s="22"/>
      <c r="K115" s="22"/>
      <c r="L115" s="22"/>
      <c r="M115" s="21" t="s">
        <v>380</v>
      </c>
      <c r="N115" s="22" t="s">
        <v>507</v>
      </c>
      <c r="O115" s="22"/>
      <c r="P115" s="22"/>
      <c r="Q115" s="12"/>
    </row>
    <row r="116" spans="1:17">
      <c r="A116" s="6" t="s">
        <v>629</v>
      </c>
      <c r="B116" s="6" t="s">
        <v>1103</v>
      </c>
      <c r="C116" s="19" t="s">
        <v>149</v>
      </c>
      <c r="D116" s="19">
        <f>(5 - 1)*32 + 27</f>
        <v>155</v>
      </c>
      <c r="E116" s="9" t="s">
        <v>945</v>
      </c>
      <c r="F116" s="9" t="s">
        <v>945</v>
      </c>
      <c r="G116" s="9" t="s">
        <v>946</v>
      </c>
      <c r="H116" s="9" t="s">
        <v>309</v>
      </c>
      <c r="I116" s="27" t="s">
        <v>438</v>
      </c>
      <c r="J116" s="9" t="s">
        <v>489</v>
      </c>
      <c r="K116" s="9" t="s">
        <v>476</v>
      </c>
      <c r="L116" s="9"/>
      <c r="M116" s="24" t="s">
        <v>381</v>
      </c>
      <c r="N116" s="9"/>
      <c r="O116" s="9"/>
      <c r="P116" s="9"/>
    </row>
    <row r="117" spans="1:17">
      <c r="A117" s="7" t="s">
        <v>630</v>
      </c>
      <c r="B117" s="7" t="s">
        <v>67</v>
      </c>
      <c r="C117" s="18" t="s">
        <v>177</v>
      </c>
      <c r="D117" s="18">
        <f>(1 - 1)*32 + 8</f>
        <v>8</v>
      </c>
      <c r="E117" s="10" t="s">
        <v>916</v>
      </c>
      <c r="F117" s="10" t="s">
        <v>916</v>
      </c>
      <c r="G117" s="10" t="s">
        <v>947</v>
      </c>
      <c r="H117" s="20" t="s">
        <v>310</v>
      </c>
      <c r="I117" s="10" t="s">
        <v>484</v>
      </c>
      <c r="J117" s="10" t="s">
        <v>459</v>
      </c>
      <c r="K117" s="10"/>
      <c r="L117" s="10"/>
      <c r="M117" s="7" t="s">
        <v>323</v>
      </c>
      <c r="N117" s="10"/>
      <c r="O117" s="10"/>
      <c r="P117" s="10"/>
    </row>
    <row r="118" spans="1:17">
      <c r="A118" s="6" t="s">
        <v>631</v>
      </c>
      <c r="B118" s="6" t="s">
        <v>38</v>
      </c>
      <c r="C118" s="19" t="s">
        <v>150</v>
      </c>
      <c r="D118" s="19">
        <f>(5 - 1)*32 + 28</f>
        <v>156</v>
      </c>
      <c r="E118" s="9" t="s">
        <v>948</v>
      </c>
      <c r="F118" s="9" t="s">
        <v>948</v>
      </c>
      <c r="G118" s="9" t="s">
        <v>949</v>
      </c>
      <c r="H118" s="27" t="s">
        <v>311</v>
      </c>
      <c r="I118" s="9" t="s">
        <v>485</v>
      </c>
      <c r="J118" s="9"/>
      <c r="K118" s="9" t="s">
        <v>477</v>
      </c>
      <c r="L118" s="9"/>
      <c r="M118" s="24" t="s">
        <v>382</v>
      </c>
      <c r="N118" s="9"/>
      <c r="O118" s="9"/>
      <c r="P118" s="9"/>
    </row>
    <row r="119" spans="1:17">
      <c r="A119" s="7" t="s">
        <v>632</v>
      </c>
      <c r="B119" s="7" t="s">
        <v>78</v>
      </c>
      <c r="C119" s="18" t="s">
        <v>116</v>
      </c>
      <c r="D119" s="18">
        <f>(1 - 1)*32 + 9</f>
        <v>9</v>
      </c>
      <c r="E119" s="10" t="s">
        <v>920</v>
      </c>
      <c r="F119" s="10" t="s">
        <v>920</v>
      </c>
      <c r="G119" s="10" t="s">
        <v>950</v>
      </c>
      <c r="H119" s="20" t="s">
        <v>312</v>
      </c>
      <c r="I119" s="10" t="s">
        <v>486</v>
      </c>
      <c r="J119" s="10" t="s">
        <v>352</v>
      </c>
      <c r="K119" s="10"/>
      <c r="L119" s="10" t="s">
        <v>488</v>
      </c>
      <c r="M119" s="7" t="s">
        <v>383</v>
      </c>
      <c r="N119" s="10"/>
      <c r="O119" s="10"/>
      <c r="P119" s="10"/>
    </row>
    <row r="120" spans="1:17">
      <c r="A120" s="6" t="s">
        <v>633</v>
      </c>
      <c r="B120" s="6" t="s">
        <v>39</v>
      </c>
      <c r="C120" s="19" t="s">
        <v>151</v>
      </c>
      <c r="D120" s="19">
        <f>(5 - 1)*32 + 29</f>
        <v>157</v>
      </c>
      <c r="E120" s="9" t="s">
        <v>951</v>
      </c>
      <c r="F120" s="9" t="s">
        <v>951</v>
      </c>
      <c r="G120" s="9" t="s">
        <v>952</v>
      </c>
      <c r="H120" s="27" t="s">
        <v>313</v>
      </c>
      <c r="I120" s="9" t="s">
        <v>487</v>
      </c>
      <c r="J120" s="9"/>
      <c r="K120" s="9" t="s">
        <v>475</v>
      </c>
      <c r="L120" s="9"/>
      <c r="M120" s="24" t="s">
        <v>384</v>
      </c>
      <c r="N120" s="9"/>
      <c r="O120" s="9"/>
      <c r="P120" s="9"/>
    </row>
    <row r="121" spans="1:17">
      <c r="A121" s="21" t="s">
        <v>634</v>
      </c>
      <c r="B121" s="21" t="s">
        <v>77</v>
      </c>
      <c r="C121" s="25"/>
      <c r="D121" s="25"/>
      <c r="E121" s="10" t="s">
        <v>953</v>
      </c>
      <c r="F121" s="10" t="s">
        <v>953</v>
      </c>
      <c r="G121" s="10" t="s">
        <v>954</v>
      </c>
      <c r="H121" s="22"/>
      <c r="I121" s="22"/>
      <c r="J121" s="22"/>
      <c r="K121" s="22"/>
      <c r="L121" s="22"/>
      <c r="M121" s="21"/>
      <c r="N121" s="22"/>
      <c r="O121" s="22"/>
      <c r="P121" s="22"/>
      <c r="Q121" s="15" t="s">
        <v>79</v>
      </c>
    </row>
    <row r="122" spans="1:17">
      <c r="A122" s="6" t="s">
        <v>635</v>
      </c>
      <c r="B122" s="6" t="s">
        <v>155</v>
      </c>
      <c r="C122" s="19"/>
      <c r="D122" s="19"/>
      <c r="E122" s="9"/>
      <c r="F122" s="9"/>
      <c r="G122" s="9"/>
      <c r="H122" s="9"/>
      <c r="I122" s="9"/>
      <c r="J122" s="9"/>
      <c r="K122" s="9"/>
      <c r="L122" s="9"/>
      <c r="M122" s="6"/>
      <c r="N122" s="9"/>
      <c r="O122" s="9"/>
      <c r="P122" s="9"/>
    </row>
    <row r="123" spans="1:17">
      <c r="A123" s="7" t="s">
        <v>636</v>
      </c>
      <c r="B123" s="7" t="s">
        <v>88</v>
      </c>
      <c r="C123" s="18"/>
      <c r="D123" s="18"/>
      <c r="E123" s="10" t="s">
        <v>955</v>
      </c>
      <c r="F123" s="10" t="s">
        <v>955</v>
      </c>
      <c r="G123" s="10" t="s">
        <v>956</v>
      </c>
      <c r="H123" s="10"/>
      <c r="I123" s="10"/>
      <c r="J123" s="10"/>
      <c r="K123" s="10"/>
      <c r="L123" s="10"/>
      <c r="M123" s="7"/>
      <c r="N123" s="10"/>
      <c r="O123" s="10"/>
      <c r="P123" s="10"/>
      <c r="Q123" s="15" t="s">
        <v>79</v>
      </c>
    </row>
    <row r="124" spans="1:17">
      <c r="A124" s="6" t="s">
        <v>637</v>
      </c>
      <c r="B124" s="6" t="s">
        <v>156</v>
      </c>
      <c r="C124" s="19"/>
      <c r="D124" s="19"/>
      <c r="E124" s="9"/>
      <c r="F124" s="9"/>
      <c r="G124" s="9"/>
      <c r="H124" s="9"/>
      <c r="I124" s="9"/>
      <c r="J124" s="9"/>
      <c r="K124" s="9"/>
      <c r="L124" s="9"/>
      <c r="M124" s="6"/>
      <c r="N124" s="9"/>
      <c r="O124" s="9"/>
      <c r="P124" s="9"/>
    </row>
    <row r="125" spans="1:17">
      <c r="A125" s="7" t="s">
        <v>638</v>
      </c>
      <c r="B125" s="7" t="s">
        <v>247</v>
      </c>
      <c r="C125" s="18"/>
      <c r="D125" s="18"/>
      <c r="E125" s="10" t="s">
        <v>957</v>
      </c>
      <c r="F125" s="10" t="s">
        <v>957</v>
      </c>
      <c r="G125" s="10" t="s">
        <v>958</v>
      </c>
      <c r="H125" s="10"/>
      <c r="I125" s="10"/>
      <c r="J125" s="10"/>
      <c r="K125" s="10"/>
      <c r="L125" s="10"/>
      <c r="M125" s="7"/>
      <c r="N125" s="10"/>
      <c r="O125" s="10"/>
      <c r="P125" s="10"/>
      <c r="Q125" s="15" t="s">
        <v>79</v>
      </c>
    </row>
    <row r="126" spans="1:17">
      <c r="A126" s="6" t="s">
        <v>639</v>
      </c>
      <c r="B126" s="6" t="s">
        <v>155</v>
      </c>
      <c r="C126" s="19"/>
      <c r="D126" s="19"/>
      <c r="E126" s="9"/>
      <c r="F126" s="9"/>
      <c r="G126" s="9"/>
      <c r="H126" s="9"/>
      <c r="I126" s="9"/>
      <c r="J126" s="9"/>
      <c r="K126" s="9"/>
      <c r="L126" s="9"/>
      <c r="M126" s="6"/>
      <c r="N126" s="9"/>
      <c r="O126" s="9"/>
      <c r="P126" s="9"/>
    </row>
    <row r="127" spans="1:17">
      <c r="A127" s="21" t="s">
        <v>640</v>
      </c>
      <c r="B127" s="21" t="s">
        <v>248</v>
      </c>
      <c r="C127" s="25" t="s">
        <v>224</v>
      </c>
      <c r="D127" s="18">
        <f>(1 - 1)*32 + 4</f>
        <v>4</v>
      </c>
      <c r="E127" s="10" t="s">
        <v>959</v>
      </c>
      <c r="F127" s="10" t="s">
        <v>959</v>
      </c>
      <c r="G127" s="10" t="s">
        <v>960</v>
      </c>
      <c r="H127" s="20" t="s">
        <v>314</v>
      </c>
      <c r="I127" s="26" t="s">
        <v>470</v>
      </c>
      <c r="J127" s="22"/>
      <c r="K127" s="22"/>
      <c r="L127" s="22"/>
      <c r="M127" s="21" t="s">
        <v>385</v>
      </c>
      <c r="N127" s="22"/>
      <c r="O127" s="22"/>
      <c r="P127" s="22"/>
      <c r="Q127" s="15" t="s">
        <v>617</v>
      </c>
    </row>
    <row r="128" spans="1:17">
      <c r="A128" s="6" t="s">
        <v>641</v>
      </c>
      <c r="B128" s="6" t="s">
        <v>250</v>
      </c>
      <c r="C128" s="19" t="s">
        <v>1</v>
      </c>
      <c r="D128" s="19">
        <f>(2 - 1)*32 + 13</f>
        <v>45</v>
      </c>
      <c r="E128" s="9" t="s">
        <v>961</v>
      </c>
      <c r="F128" s="9" t="s">
        <v>961</v>
      </c>
      <c r="G128" s="9" t="s">
        <v>961</v>
      </c>
      <c r="H128" s="27" t="s">
        <v>315</v>
      </c>
      <c r="I128" s="9" t="s">
        <v>288</v>
      </c>
      <c r="J128" s="9" t="s">
        <v>19</v>
      </c>
      <c r="K128" s="9" t="s">
        <v>311</v>
      </c>
      <c r="L128" s="9" t="s">
        <v>814</v>
      </c>
      <c r="M128" s="24" t="s">
        <v>386</v>
      </c>
      <c r="N128" s="9"/>
      <c r="O128" s="9"/>
      <c r="P128" s="9"/>
      <c r="Q128" s="11" t="s">
        <v>91</v>
      </c>
    </row>
    <row r="129" spans="1:17">
      <c r="A129" s="7" t="s">
        <v>642</v>
      </c>
      <c r="B129" s="7" t="s">
        <v>249</v>
      </c>
      <c r="C129" s="18" t="s">
        <v>225</v>
      </c>
      <c r="D129" s="17"/>
      <c r="E129" s="10" t="s">
        <v>962</v>
      </c>
      <c r="F129" s="10" t="s">
        <v>962</v>
      </c>
      <c r="G129" s="10" t="s">
        <v>963</v>
      </c>
      <c r="H129" s="10"/>
      <c r="I129" s="10"/>
      <c r="J129" s="10"/>
      <c r="K129" s="10"/>
      <c r="L129" s="10"/>
      <c r="M129" s="7"/>
      <c r="N129" s="10"/>
      <c r="O129" s="10"/>
      <c r="P129" s="10"/>
    </row>
    <row r="130" spans="1:17">
      <c r="A130" s="6" t="s">
        <v>643</v>
      </c>
      <c r="B130" s="6" t="s">
        <v>251</v>
      </c>
      <c r="C130" s="19" t="s">
        <v>0</v>
      </c>
      <c r="D130" s="19">
        <f>(2 - 1)*32 + 14</f>
        <v>46</v>
      </c>
      <c r="E130" s="9" t="s">
        <v>964</v>
      </c>
      <c r="F130" s="9" t="s">
        <v>964</v>
      </c>
      <c r="G130" s="9" t="s">
        <v>964</v>
      </c>
      <c r="H130" s="27" t="s">
        <v>316</v>
      </c>
      <c r="I130" s="9" t="s">
        <v>290</v>
      </c>
      <c r="J130" s="9" t="s">
        <v>20</v>
      </c>
      <c r="K130" s="9" t="s">
        <v>313</v>
      </c>
      <c r="L130" s="9" t="s">
        <v>471</v>
      </c>
      <c r="M130" s="24" t="s">
        <v>387</v>
      </c>
      <c r="N130" s="9"/>
      <c r="O130" s="9"/>
      <c r="P130" s="9"/>
      <c r="Q130" s="11" t="s">
        <v>91</v>
      </c>
    </row>
    <row r="131" spans="1:17">
      <c r="A131" s="7" t="s">
        <v>644</v>
      </c>
      <c r="B131" s="7" t="s">
        <v>155</v>
      </c>
      <c r="C131" s="18"/>
      <c r="D131" s="17"/>
      <c r="E131" s="10"/>
      <c r="F131" s="10"/>
      <c r="G131" s="10"/>
      <c r="H131" s="10"/>
      <c r="I131" s="10"/>
      <c r="J131" s="10"/>
      <c r="K131" s="10"/>
      <c r="L131" s="10"/>
      <c r="M131" s="7"/>
      <c r="N131" s="10"/>
      <c r="O131" s="10"/>
      <c r="P131" s="10"/>
    </row>
    <row r="132" spans="1:17" s="11" customFormat="1">
      <c r="A132" s="6" t="s">
        <v>645</v>
      </c>
      <c r="B132" s="6" t="s">
        <v>252</v>
      </c>
      <c r="C132" s="19" t="s">
        <v>2</v>
      </c>
      <c r="D132" s="19">
        <f>(2 - 1)*32 + 15</f>
        <v>47</v>
      </c>
      <c r="E132" s="9" t="s">
        <v>965</v>
      </c>
      <c r="F132" s="9" t="s">
        <v>965</v>
      </c>
      <c r="G132" s="9" t="s">
        <v>965</v>
      </c>
      <c r="H132" s="27" t="s">
        <v>317</v>
      </c>
      <c r="I132" s="9" t="s">
        <v>815</v>
      </c>
      <c r="J132" s="9" t="s">
        <v>14</v>
      </c>
      <c r="K132" s="9" t="s">
        <v>816</v>
      </c>
      <c r="L132" s="46" t="s">
        <v>817</v>
      </c>
      <c r="M132" s="24" t="s">
        <v>388</v>
      </c>
      <c r="N132" s="9"/>
      <c r="O132" s="9"/>
      <c r="P132" s="9"/>
      <c r="Q132" s="11" t="s">
        <v>91</v>
      </c>
    </row>
    <row r="133" spans="1:17" s="11" customFormat="1">
      <c r="A133" s="21" t="s">
        <v>646</v>
      </c>
      <c r="B133" s="21" t="s">
        <v>42</v>
      </c>
      <c r="C133" s="25" t="s">
        <v>15</v>
      </c>
      <c r="D133" s="25">
        <f>(5 - 1)*32 + 6</f>
        <v>134</v>
      </c>
      <c r="E133" s="10" t="s">
        <v>1137</v>
      </c>
      <c r="F133" s="10" t="s">
        <v>929</v>
      </c>
      <c r="G133" s="10" t="s">
        <v>966</v>
      </c>
      <c r="H133" s="27" t="s">
        <v>15</v>
      </c>
      <c r="I133" s="22" t="s">
        <v>307</v>
      </c>
      <c r="J133" s="22" t="s">
        <v>7</v>
      </c>
      <c r="K133" s="22" t="s">
        <v>288</v>
      </c>
      <c r="L133" s="22"/>
      <c r="M133" s="24" t="s">
        <v>389</v>
      </c>
      <c r="N133" s="22"/>
      <c r="O133" s="22"/>
      <c r="P133" s="22"/>
      <c r="Q133" s="12"/>
    </row>
    <row r="134" spans="1:17" s="11" customFormat="1">
      <c r="A134" s="6" t="s">
        <v>647</v>
      </c>
      <c r="B134" s="6" t="s">
        <v>253</v>
      </c>
      <c r="C134" s="19" t="s">
        <v>3</v>
      </c>
      <c r="D134" s="19">
        <f>(2 - 1)*32 + 16</f>
        <v>48</v>
      </c>
      <c r="E134" s="9" t="s">
        <v>967</v>
      </c>
      <c r="F134" s="9" t="s">
        <v>967</v>
      </c>
      <c r="G134" s="9" t="s">
        <v>967</v>
      </c>
      <c r="H134" s="27" t="s">
        <v>318</v>
      </c>
      <c r="I134" s="9" t="s">
        <v>450</v>
      </c>
      <c r="J134" s="9" t="s">
        <v>13</v>
      </c>
      <c r="K134" s="9" t="s">
        <v>305</v>
      </c>
      <c r="L134" s="9" t="s">
        <v>818</v>
      </c>
      <c r="M134" s="24" t="s">
        <v>390</v>
      </c>
      <c r="N134" s="9"/>
      <c r="O134" s="9"/>
      <c r="P134" s="9"/>
      <c r="Q134" s="11" t="s">
        <v>91</v>
      </c>
    </row>
    <row r="135" spans="1:17">
      <c r="A135" s="7" t="s">
        <v>648</v>
      </c>
      <c r="B135" s="7" t="s">
        <v>49</v>
      </c>
      <c r="C135" s="18" t="s">
        <v>17</v>
      </c>
      <c r="D135" s="18">
        <f>(5 - 1)*32 + 8</f>
        <v>136</v>
      </c>
      <c r="E135" s="10" t="s">
        <v>1138</v>
      </c>
      <c r="F135" s="10" t="s">
        <v>932</v>
      </c>
      <c r="G135" s="10" t="s">
        <v>968</v>
      </c>
      <c r="H135" s="27" t="s">
        <v>17</v>
      </c>
      <c r="I135" s="10" t="s">
        <v>460</v>
      </c>
      <c r="J135" s="10" t="s">
        <v>9</v>
      </c>
      <c r="K135" s="10" t="s">
        <v>815</v>
      </c>
      <c r="L135" s="10"/>
      <c r="M135" s="24" t="s">
        <v>391</v>
      </c>
      <c r="N135" s="10"/>
      <c r="O135" s="10"/>
      <c r="P135" s="10"/>
      <c r="Q135" s="12"/>
    </row>
    <row r="136" spans="1:17">
      <c r="A136" s="6" t="s">
        <v>649</v>
      </c>
      <c r="B136" s="6" t="s">
        <v>254</v>
      </c>
      <c r="C136" s="19" t="s">
        <v>4</v>
      </c>
      <c r="D136" s="19">
        <f>(2 - 1)*32 + 17</f>
        <v>49</v>
      </c>
      <c r="E136" s="9" t="s">
        <v>969</v>
      </c>
      <c r="F136" s="9" t="s">
        <v>969</v>
      </c>
      <c r="G136" s="9" t="s">
        <v>969</v>
      </c>
      <c r="H136" s="27" t="s">
        <v>319</v>
      </c>
      <c r="I136" s="9" t="s">
        <v>452</v>
      </c>
      <c r="J136" s="9" t="s">
        <v>22</v>
      </c>
      <c r="K136" s="9" t="s">
        <v>821</v>
      </c>
      <c r="L136" s="9" t="s">
        <v>819</v>
      </c>
      <c r="M136" s="24" t="s">
        <v>392</v>
      </c>
      <c r="N136" s="9"/>
      <c r="O136" s="9"/>
      <c r="P136" s="9"/>
      <c r="Q136" s="11" t="s">
        <v>91</v>
      </c>
    </row>
    <row r="137" spans="1:17">
      <c r="A137" s="7" t="s">
        <v>650</v>
      </c>
      <c r="B137" s="7" t="s">
        <v>48</v>
      </c>
      <c r="C137" s="18" t="s">
        <v>16</v>
      </c>
      <c r="D137" s="18">
        <f>(5 - 1)*32 + 7</f>
        <v>135</v>
      </c>
      <c r="E137" s="10" t="s">
        <v>1139</v>
      </c>
      <c r="F137" s="10" t="s">
        <v>970</v>
      </c>
      <c r="G137" s="10" t="s">
        <v>971</v>
      </c>
      <c r="H137" s="27" t="s">
        <v>16</v>
      </c>
      <c r="I137" s="10" t="s">
        <v>309</v>
      </c>
      <c r="J137" s="10" t="s">
        <v>8</v>
      </c>
      <c r="K137" s="10" t="s">
        <v>290</v>
      </c>
      <c r="L137" s="10"/>
      <c r="M137" s="24" t="s">
        <v>393</v>
      </c>
      <c r="N137" s="10"/>
      <c r="O137" s="10"/>
      <c r="P137" s="10"/>
      <c r="Q137" s="12"/>
    </row>
    <row r="138" spans="1:17">
      <c r="A138" s="6" t="s">
        <v>651</v>
      </c>
      <c r="B138" s="6" t="s">
        <v>255</v>
      </c>
      <c r="C138" s="19" t="s">
        <v>5</v>
      </c>
      <c r="D138" s="19">
        <f>(2 - 1)*32 + 18</f>
        <v>50</v>
      </c>
      <c r="E138" s="9" t="s">
        <v>972</v>
      </c>
      <c r="F138" s="9" t="s">
        <v>972</v>
      </c>
      <c r="G138" s="9" t="s">
        <v>972</v>
      </c>
      <c r="H138" s="27" t="s">
        <v>320</v>
      </c>
      <c r="I138" s="9" t="s">
        <v>823</v>
      </c>
      <c r="J138" s="9" t="s">
        <v>822</v>
      </c>
      <c r="K138" s="9" t="s">
        <v>75</v>
      </c>
      <c r="L138" s="9" t="s">
        <v>820</v>
      </c>
      <c r="M138" s="24" t="s">
        <v>394</v>
      </c>
      <c r="N138" s="9"/>
      <c r="O138" s="9"/>
      <c r="P138" s="9"/>
      <c r="Q138" s="11" t="s">
        <v>91</v>
      </c>
    </row>
    <row r="139" spans="1:17">
      <c r="A139" s="21" t="s">
        <v>652</v>
      </c>
      <c r="B139" s="21" t="s">
        <v>43</v>
      </c>
      <c r="C139" s="25" t="s">
        <v>18</v>
      </c>
      <c r="D139" s="25">
        <f>(5 - 1)*32 + 9</f>
        <v>137</v>
      </c>
      <c r="E139" s="10" t="s">
        <v>1140</v>
      </c>
      <c r="F139" s="10" t="s">
        <v>973</v>
      </c>
      <c r="G139" s="10" t="s">
        <v>974</v>
      </c>
      <c r="H139" s="27" t="s">
        <v>18</v>
      </c>
      <c r="I139" s="22" t="s">
        <v>461</v>
      </c>
      <c r="J139" s="22" t="s">
        <v>10</v>
      </c>
      <c r="K139" s="22" t="s">
        <v>836</v>
      </c>
      <c r="L139" s="22" t="s">
        <v>450</v>
      </c>
      <c r="M139" s="24" t="s">
        <v>395</v>
      </c>
      <c r="N139" s="22"/>
      <c r="O139" s="22"/>
      <c r="P139" s="22"/>
      <c r="Q139" s="13"/>
    </row>
    <row r="140" spans="1:17">
      <c r="A140" s="6" t="s">
        <v>653</v>
      </c>
      <c r="B140" s="6" t="s">
        <v>155</v>
      </c>
      <c r="C140" s="19"/>
      <c r="D140" s="16"/>
      <c r="E140" s="9"/>
      <c r="F140" s="9"/>
      <c r="G140" s="9"/>
      <c r="H140" s="9"/>
      <c r="I140" s="9"/>
      <c r="J140" s="9"/>
      <c r="K140" s="9"/>
      <c r="L140" s="9"/>
      <c r="M140" s="6"/>
      <c r="N140" s="9"/>
      <c r="O140" s="9"/>
      <c r="P140" s="9"/>
      <c r="Q140" s="13"/>
    </row>
    <row r="141" spans="1:17">
      <c r="A141" s="7" t="s">
        <v>654</v>
      </c>
      <c r="B141" s="7" t="s">
        <v>155</v>
      </c>
      <c r="C141" s="18"/>
      <c r="D141" s="17"/>
      <c r="E141" s="10"/>
      <c r="F141" s="10"/>
      <c r="G141" s="10"/>
      <c r="H141" s="10"/>
      <c r="I141" s="10"/>
      <c r="J141" s="10"/>
      <c r="K141" s="10"/>
      <c r="L141" s="10"/>
      <c r="M141" s="7"/>
      <c r="N141" s="10"/>
      <c r="O141" s="10"/>
      <c r="P141" s="10"/>
      <c r="Q141" s="13"/>
    </row>
    <row r="142" spans="1:17">
      <c r="A142" s="6" t="s">
        <v>655</v>
      </c>
      <c r="B142" s="6" t="s">
        <v>227</v>
      </c>
      <c r="C142" s="19" t="s">
        <v>23</v>
      </c>
      <c r="D142" s="19">
        <f>(2 - 1)*32 + 20</f>
        <v>52</v>
      </c>
      <c r="E142" s="9" t="s">
        <v>960</v>
      </c>
      <c r="F142" s="9" t="s">
        <v>960</v>
      </c>
      <c r="G142" s="9" t="s">
        <v>921</v>
      </c>
      <c r="H142" s="9" t="s">
        <v>321</v>
      </c>
      <c r="I142" s="9"/>
      <c r="J142" s="9"/>
      <c r="K142" s="9"/>
      <c r="L142" s="9"/>
      <c r="M142" s="24" t="s">
        <v>396</v>
      </c>
      <c r="N142" s="9" t="s">
        <v>497</v>
      </c>
      <c r="O142" s="9"/>
      <c r="P142" s="9"/>
      <c r="Q142" s="11" t="s">
        <v>91</v>
      </c>
    </row>
    <row r="143" spans="1:17">
      <c r="A143" s="7" t="s">
        <v>656</v>
      </c>
      <c r="B143" s="7" t="s">
        <v>46</v>
      </c>
      <c r="C143" s="18" t="s">
        <v>19</v>
      </c>
      <c r="D143" s="18">
        <f>(5 - 1)*32 + 10</f>
        <v>138</v>
      </c>
      <c r="E143" s="10" t="s">
        <v>975</v>
      </c>
      <c r="F143" s="10" t="s">
        <v>975</v>
      </c>
      <c r="G143" s="10" t="s">
        <v>976</v>
      </c>
      <c r="H143" s="27" t="s">
        <v>19</v>
      </c>
      <c r="I143" s="10" t="s">
        <v>311</v>
      </c>
      <c r="J143" s="10" t="s">
        <v>837</v>
      </c>
      <c r="K143" s="10" t="s">
        <v>838</v>
      </c>
      <c r="L143" s="10" t="s">
        <v>452</v>
      </c>
      <c r="M143" s="24" t="s">
        <v>397</v>
      </c>
      <c r="N143" s="10"/>
      <c r="O143" s="10"/>
      <c r="P143" s="10"/>
      <c r="Q143" s="13"/>
    </row>
    <row r="144" spans="1:17">
      <c r="A144" s="6" t="s">
        <v>657</v>
      </c>
      <c r="B144" s="6" t="s">
        <v>228</v>
      </c>
      <c r="C144" s="19" t="s">
        <v>72</v>
      </c>
      <c r="D144" s="19">
        <f>(2 - 1)*32 + 12</f>
        <v>44</v>
      </c>
      <c r="E144" s="9" t="s">
        <v>977</v>
      </c>
      <c r="F144" s="9" t="s">
        <v>977</v>
      </c>
      <c r="G144" s="9" t="s">
        <v>977</v>
      </c>
      <c r="H144" s="9" t="s">
        <v>322</v>
      </c>
      <c r="I144" s="9"/>
      <c r="J144" s="9"/>
      <c r="K144" s="9"/>
      <c r="L144" s="9"/>
      <c r="M144" s="24" t="s">
        <v>398</v>
      </c>
      <c r="N144" s="9"/>
      <c r="O144" s="9"/>
      <c r="P144" s="9"/>
      <c r="Q144" s="11" t="s">
        <v>91</v>
      </c>
    </row>
    <row r="145" spans="1:17">
      <c r="A145" s="21" t="s">
        <v>658</v>
      </c>
      <c r="B145" s="21" t="s">
        <v>45</v>
      </c>
      <c r="C145" s="25" t="s">
        <v>21</v>
      </c>
      <c r="D145" s="25">
        <f>(5 - 1)*32 + 12</f>
        <v>140</v>
      </c>
      <c r="E145" s="10" t="s">
        <v>978</v>
      </c>
      <c r="F145" s="10" t="s">
        <v>978</v>
      </c>
      <c r="G145" s="10" t="s">
        <v>979</v>
      </c>
      <c r="H145" s="27" t="s">
        <v>21</v>
      </c>
      <c r="I145" s="22" t="s">
        <v>462</v>
      </c>
      <c r="J145" s="22" t="s">
        <v>13</v>
      </c>
      <c r="K145" s="22" t="s">
        <v>57</v>
      </c>
      <c r="L145" s="22"/>
      <c r="M145" s="24" t="s">
        <v>399</v>
      </c>
      <c r="N145" s="22"/>
      <c r="O145" s="22"/>
      <c r="P145" s="22"/>
    </row>
    <row r="146" spans="1:17">
      <c r="A146" s="6" t="s">
        <v>659</v>
      </c>
      <c r="B146" s="6" t="s">
        <v>229</v>
      </c>
      <c r="C146" s="19" t="s">
        <v>152</v>
      </c>
      <c r="D146" s="19">
        <f>(2 - 1)*32 + 19</f>
        <v>51</v>
      </c>
      <c r="E146" s="9" t="s">
        <v>980</v>
      </c>
      <c r="F146" s="9" t="s">
        <v>980</v>
      </c>
      <c r="G146" s="9" t="s">
        <v>980</v>
      </c>
      <c r="H146" s="9" t="s">
        <v>323</v>
      </c>
      <c r="I146" s="9"/>
      <c r="J146" s="9"/>
      <c r="K146" s="9"/>
      <c r="L146" s="9"/>
      <c r="M146" s="24" t="s">
        <v>400</v>
      </c>
      <c r="N146" s="9"/>
      <c r="O146" s="9"/>
      <c r="P146" s="9"/>
      <c r="Q146" s="11" t="s">
        <v>91</v>
      </c>
    </row>
    <row r="147" spans="1:17">
      <c r="A147" s="7" t="s">
        <v>660</v>
      </c>
      <c r="B147" s="7" t="s">
        <v>44</v>
      </c>
      <c r="C147" s="18" t="s">
        <v>20</v>
      </c>
      <c r="D147" s="18">
        <f>(5 - 1)*32 + 11</f>
        <v>139</v>
      </c>
      <c r="E147" s="10" t="s">
        <v>981</v>
      </c>
      <c r="F147" s="10" t="s">
        <v>981</v>
      </c>
      <c r="G147" s="10" t="s">
        <v>982</v>
      </c>
      <c r="H147" s="27" t="s">
        <v>20</v>
      </c>
      <c r="I147" s="10" t="s">
        <v>313</v>
      </c>
      <c r="J147" s="10" t="s">
        <v>12</v>
      </c>
      <c r="K147" s="10" t="s">
        <v>839</v>
      </c>
      <c r="L147" s="10" t="s">
        <v>823</v>
      </c>
      <c r="M147" s="24" t="s">
        <v>401</v>
      </c>
      <c r="N147" s="10"/>
      <c r="O147" s="10"/>
      <c r="P147" s="10"/>
      <c r="Q147" s="13"/>
    </row>
    <row r="148" spans="1:17">
      <c r="A148" s="6" t="s">
        <v>661</v>
      </c>
      <c r="B148" s="6" t="s">
        <v>230</v>
      </c>
      <c r="C148" s="19" t="s">
        <v>153</v>
      </c>
      <c r="D148" s="19">
        <f>(1 - 1)*32 + 13</f>
        <v>13</v>
      </c>
      <c r="E148" s="9" t="s">
        <v>983</v>
      </c>
      <c r="F148" s="9" t="s">
        <v>983</v>
      </c>
      <c r="G148" s="9" t="s">
        <v>984</v>
      </c>
      <c r="H148" s="20" t="s">
        <v>324</v>
      </c>
      <c r="I148" s="27" t="s">
        <v>463</v>
      </c>
      <c r="J148" s="9"/>
      <c r="K148" s="9"/>
      <c r="L148" s="9"/>
      <c r="M148" s="6" t="s">
        <v>352</v>
      </c>
      <c r="N148" s="9" t="s">
        <v>508</v>
      </c>
      <c r="O148" s="9"/>
      <c r="P148" s="9"/>
    </row>
    <row r="149" spans="1:17">
      <c r="A149" s="7" t="s">
        <v>662</v>
      </c>
      <c r="B149" s="7" t="s">
        <v>47</v>
      </c>
      <c r="C149" s="18" t="s">
        <v>22</v>
      </c>
      <c r="D149" s="18">
        <f>(5 - 1)*32 + 13</f>
        <v>141</v>
      </c>
      <c r="E149" s="10" t="s">
        <v>985</v>
      </c>
      <c r="F149" s="10" t="s">
        <v>985</v>
      </c>
      <c r="G149" s="10" t="s">
        <v>986</v>
      </c>
      <c r="H149" s="27" t="s">
        <v>22</v>
      </c>
      <c r="I149" s="10" t="s">
        <v>464</v>
      </c>
      <c r="J149" t="s">
        <v>14</v>
      </c>
      <c r="K149" s="10"/>
      <c r="L149" s="10"/>
      <c r="M149" s="24" t="s">
        <v>402</v>
      </c>
      <c r="N149" s="10"/>
      <c r="O149" s="10"/>
      <c r="P149" s="10"/>
    </row>
    <row r="150" spans="1:17">
      <c r="A150" s="6" t="s">
        <v>663</v>
      </c>
      <c r="B150" s="6" t="s">
        <v>231</v>
      </c>
      <c r="C150" s="19" t="s">
        <v>154</v>
      </c>
      <c r="D150" s="19">
        <f>(1 - 1)*32 + 12</f>
        <v>12</v>
      </c>
      <c r="E150" s="9" t="s">
        <v>987</v>
      </c>
      <c r="F150" s="9" t="s">
        <v>987</v>
      </c>
      <c r="G150" s="9" t="s">
        <v>877</v>
      </c>
      <c r="H150" s="20" t="s">
        <v>325</v>
      </c>
      <c r="I150" s="27" t="s">
        <v>465</v>
      </c>
      <c r="J150" s="9"/>
      <c r="K150" s="9"/>
      <c r="L150" s="9"/>
      <c r="M150" s="6" t="s">
        <v>403</v>
      </c>
      <c r="N150" s="9" t="s">
        <v>509</v>
      </c>
      <c r="O150" s="9"/>
      <c r="P150" s="9"/>
    </row>
    <row r="151" spans="1:17">
      <c r="A151" s="21" t="s">
        <v>664</v>
      </c>
      <c r="B151" s="21" t="s">
        <v>155</v>
      </c>
      <c r="C151" s="25"/>
      <c r="D151" s="23"/>
      <c r="E151" s="10"/>
      <c r="F151" s="10"/>
      <c r="G151" s="10"/>
      <c r="H151" s="22"/>
      <c r="I151" s="22"/>
      <c r="J151" s="22"/>
      <c r="K151" s="22"/>
      <c r="L151" s="22"/>
      <c r="M151" s="21"/>
      <c r="N151" s="22"/>
      <c r="O151" s="22"/>
      <c r="P151" s="22"/>
    </row>
    <row r="152" spans="1:17">
      <c r="A152" s="6" t="s">
        <v>665</v>
      </c>
      <c r="B152" s="6" t="s">
        <v>232</v>
      </c>
      <c r="C152" s="19" t="s">
        <v>85</v>
      </c>
      <c r="D152" s="16"/>
      <c r="E152" s="9" t="s">
        <v>988</v>
      </c>
      <c r="F152" s="9" t="s">
        <v>988</v>
      </c>
      <c r="G152" s="9" t="s">
        <v>988</v>
      </c>
      <c r="H152" s="19"/>
      <c r="I152" s="9"/>
      <c r="J152" s="9"/>
      <c r="K152" s="9"/>
      <c r="L152" s="9"/>
      <c r="M152" s="6"/>
      <c r="N152" s="9"/>
      <c r="O152" s="9"/>
      <c r="P152" s="9"/>
      <c r="Q152" s="15" t="s">
        <v>80</v>
      </c>
    </row>
    <row r="153" spans="1:17" s="11" customFormat="1">
      <c r="A153" s="7" t="s">
        <v>666</v>
      </c>
      <c r="B153" s="7" t="s">
        <v>33</v>
      </c>
      <c r="C153" s="18" t="s">
        <v>7</v>
      </c>
      <c r="D153" s="18">
        <f>(5 - 1)*32 + 14</f>
        <v>142</v>
      </c>
      <c r="E153" s="10" t="s">
        <v>1141</v>
      </c>
      <c r="F153" s="10" t="s">
        <v>966</v>
      </c>
      <c r="G153" s="10" t="s">
        <v>989</v>
      </c>
      <c r="H153" s="27" t="s">
        <v>7</v>
      </c>
      <c r="I153" s="10" t="s">
        <v>466</v>
      </c>
      <c r="J153" s="10"/>
      <c r="K153" s="10" t="s">
        <v>15</v>
      </c>
      <c r="L153" s="10"/>
      <c r="M153" s="24" t="s">
        <v>404</v>
      </c>
      <c r="N153" s="10"/>
      <c r="O153" s="10"/>
      <c r="P153" s="10"/>
      <c r="Q153" s="12" t="s">
        <v>499</v>
      </c>
    </row>
    <row r="154" spans="1:17" s="11" customFormat="1">
      <c r="A154" s="6" t="s">
        <v>667</v>
      </c>
      <c r="B154" s="6" t="s">
        <v>233</v>
      </c>
      <c r="C154" s="19" t="s">
        <v>82</v>
      </c>
      <c r="D154" s="16"/>
      <c r="E154" s="9" t="s">
        <v>988</v>
      </c>
      <c r="F154" s="9" t="s">
        <v>988</v>
      </c>
      <c r="G154" s="9" t="s">
        <v>988</v>
      </c>
      <c r="H154" s="19"/>
      <c r="I154" s="9"/>
      <c r="J154" s="9"/>
      <c r="K154" s="9"/>
      <c r="L154" s="9"/>
      <c r="M154" s="6"/>
      <c r="N154" s="9"/>
      <c r="O154" s="9"/>
      <c r="P154" s="9"/>
      <c r="Q154" s="15" t="s">
        <v>80</v>
      </c>
    </row>
    <row r="155" spans="1:17">
      <c r="A155" s="7" t="s">
        <v>668</v>
      </c>
      <c r="B155" s="7" t="s">
        <v>34</v>
      </c>
      <c r="C155" s="18" t="s">
        <v>8</v>
      </c>
      <c r="D155" s="18">
        <f>(5 - 1)*32 + 15</f>
        <v>143</v>
      </c>
      <c r="E155" s="10" t="s">
        <v>1142</v>
      </c>
      <c r="F155" s="10" t="s">
        <v>968</v>
      </c>
      <c r="G155" s="10" t="s">
        <v>990</v>
      </c>
      <c r="H155" s="27" t="s">
        <v>8</v>
      </c>
      <c r="I155" s="10" t="s">
        <v>467</v>
      </c>
      <c r="J155" s="10"/>
      <c r="K155" s="10" t="s">
        <v>16</v>
      </c>
      <c r="L155" s="10"/>
      <c r="M155" s="24" t="s">
        <v>405</v>
      </c>
      <c r="N155" s="10"/>
      <c r="O155" s="10"/>
      <c r="P155" s="10"/>
      <c r="Q155" s="12" t="s">
        <v>500</v>
      </c>
    </row>
    <row r="156" spans="1:17">
      <c r="A156" s="6" t="s">
        <v>669</v>
      </c>
      <c r="B156" s="6" t="s">
        <v>234</v>
      </c>
      <c r="C156" s="19" t="s">
        <v>83</v>
      </c>
      <c r="D156" s="16"/>
      <c r="E156" s="9" t="s">
        <v>988</v>
      </c>
      <c r="F156" s="9" t="s">
        <v>988</v>
      </c>
      <c r="G156" s="9" t="s">
        <v>988</v>
      </c>
      <c r="H156" s="19"/>
      <c r="I156" s="9"/>
      <c r="J156" s="9"/>
      <c r="K156" s="9"/>
      <c r="L156" s="9"/>
      <c r="M156" s="6"/>
      <c r="N156" s="9"/>
      <c r="O156" s="9"/>
      <c r="P156" s="9"/>
      <c r="Q156" s="15" t="s">
        <v>80</v>
      </c>
    </row>
    <row r="157" spans="1:17">
      <c r="A157" s="21" t="s">
        <v>670</v>
      </c>
      <c r="B157" s="21" t="s">
        <v>35</v>
      </c>
      <c r="C157" s="25" t="s">
        <v>9</v>
      </c>
      <c r="D157" s="25">
        <f>(5 - 1)*32 + 16</f>
        <v>144</v>
      </c>
      <c r="E157" s="10" t="s">
        <v>1143</v>
      </c>
      <c r="F157" s="10" t="s">
        <v>971</v>
      </c>
      <c r="G157" s="10" t="s">
        <v>991</v>
      </c>
      <c r="H157" s="27" t="s">
        <v>9</v>
      </c>
      <c r="I157" s="22" t="s">
        <v>468</v>
      </c>
      <c r="J157" s="22" t="s">
        <v>442</v>
      </c>
      <c r="K157" s="22" t="s">
        <v>17</v>
      </c>
      <c r="L157" s="22"/>
      <c r="M157" s="24" t="s">
        <v>406</v>
      </c>
      <c r="N157" s="22"/>
      <c r="O157" s="22"/>
      <c r="P157" s="22"/>
      <c r="Q157" s="13" t="s">
        <v>89</v>
      </c>
    </row>
    <row r="158" spans="1:17">
      <c r="A158" s="6" t="s">
        <v>671</v>
      </c>
      <c r="B158" s="6" t="s">
        <v>235</v>
      </c>
      <c r="C158" s="19" t="s">
        <v>84</v>
      </c>
      <c r="D158" s="16"/>
      <c r="E158" s="9" t="s">
        <v>992</v>
      </c>
      <c r="F158" s="9" t="s">
        <v>992</v>
      </c>
      <c r="G158" s="9" t="s">
        <v>901</v>
      </c>
      <c r="H158" s="19"/>
      <c r="I158" s="9"/>
      <c r="J158" s="9"/>
      <c r="K158" s="9"/>
      <c r="L158" s="9"/>
      <c r="M158" s="6"/>
      <c r="N158" s="9"/>
      <c r="O158" s="9"/>
      <c r="P158" s="9"/>
      <c r="Q158" s="15" t="s">
        <v>80</v>
      </c>
    </row>
    <row r="159" spans="1:17">
      <c r="A159" s="7" t="s">
        <v>672</v>
      </c>
      <c r="B159" s="7" t="s">
        <v>36</v>
      </c>
      <c r="C159" s="18" t="s">
        <v>10</v>
      </c>
      <c r="D159" s="18">
        <f>(5 - 1)*32 + 17</f>
        <v>145</v>
      </c>
      <c r="E159" s="10" t="s">
        <v>1144</v>
      </c>
      <c r="F159" s="10" t="s">
        <v>974</v>
      </c>
      <c r="G159" s="10" t="s">
        <v>993</v>
      </c>
      <c r="H159" s="27" t="s">
        <v>10</v>
      </c>
      <c r="I159" s="10" t="s">
        <v>469</v>
      </c>
      <c r="J159" s="10" t="s">
        <v>443</v>
      </c>
      <c r="K159" s="10" t="s">
        <v>18</v>
      </c>
      <c r="L159" s="10"/>
      <c r="M159" s="24" t="s">
        <v>407</v>
      </c>
      <c r="N159" s="10"/>
      <c r="O159" s="10"/>
      <c r="P159" s="10"/>
      <c r="Q159" s="13" t="s">
        <v>89</v>
      </c>
    </row>
    <row r="160" spans="1:17">
      <c r="A160" s="6" t="s">
        <v>673</v>
      </c>
      <c r="B160" s="6" t="s">
        <v>155</v>
      </c>
      <c r="C160" s="19"/>
      <c r="D160" s="16"/>
      <c r="E160" s="9"/>
      <c r="F160" s="9"/>
      <c r="G160" s="9"/>
      <c r="H160" s="9"/>
      <c r="I160" s="9"/>
      <c r="J160" s="9"/>
      <c r="K160" s="9"/>
      <c r="L160" s="9"/>
      <c r="M160" s="6"/>
      <c r="N160" s="9"/>
      <c r="O160" s="9"/>
      <c r="P160" s="9"/>
      <c r="Q160" s="13"/>
    </row>
    <row r="161" spans="1:17">
      <c r="A161" s="7" t="s">
        <v>674</v>
      </c>
      <c r="B161" s="7" t="s">
        <v>178</v>
      </c>
      <c r="C161" s="18" t="s">
        <v>11</v>
      </c>
      <c r="D161" s="18">
        <f>(5 - 1)*32 + 18</f>
        <v>146</v>
      </c>
      <c r="E161" s="10" t="s">
        <v>1145</v>
      </c>
      <c r="F161" s="10" t="s">
        <v>994</v>
      </c>
      <c r="G161" s="10" t="s">
        <v>995</v>
      </c>
      <c r="H161" s="27" t="s">
        <v>11</v>
      </c>
      <c r="I161" s="10" t="s">
        <v>411</v>
      </c>
      <c r="J161" s="10" t="s">
        <v>457</v>
      </c>
      <c r="K161" s="10" t="s">
        <v>19</v>
      </c>
      <c r="L161" s="10"/>
      <c r="M161" s="24" t="s">
        <v>408</v>
      </c>
      <c r="N161" s="10"/>
      <c r="O161" s="10"/>
      <c r="P161" s="10"/>
      <c r="Q161" s="13" t="s">
        <v>89</v>
      </c>
    </row>
    <row r="162" spans="1:17">
      <c r="A162" s="6" t="s">
        <v>675</v>
      </c>
      <c r="B162" s="6" t="s">
        <v>236</v>
      </c>
      <c r="C162" s="19" t="s">
        <v>157</v>
      </c>
      <c r="D162" s="19">
        <f>(1 - 1)*32 + 14</f>
        <v>14</v>
      </c>
      <c r="E162" s="9" t="s">
        <v>954</v>
      </c>
      <c r="F162" s="9" t="s">
        <v>954</v>
      </c>
      <c r="G162" s="9" t="s">
        <v>909</v>
      </c>
      <c r="H162" s="27" t="s">
        <v>326</v>
      </c>
      <c r="I162" s="9"/>
      <c r="J162" s="9"/>
      <c r="K162" s="9"/>
      <c r="L162" s="9" t="s">
        <v>442</v>
      </c>
      <c r="M162" s="6" t="s">
        <v>409</v>
      </c>
      <c r="N162" s="9" t="s">
        <v>455</v>
      </c>
      <c r="O162" s="9"/>
      <c r="P162" s="9"/>
    </row>
    <row r="163" spans="1:17">
      <c r="A163" s="21" t="s">
        <v>676</v>
      </c>
      <c r="B163" s="21" t="s">
        <v>179</v>
      </c>
      <c r="C163" s="25" t="s">
        <v>12</v>
      </c>
      <c r="D163" s="25">
        <f>(5 - 1)*32 + 19</f>
        <v>147</v>
      </c>
      <c r="E163" s="10" t="s">
        <v>1146</v>
      </c>
      <c r="F163" s="10" t="s">
        <v>996</v>
      </c>
      <c r="G163" s="10" t="s">
        <v>997</v>
      </c>
      <c r="H163" s="27" t="s">
        <v>12</v>
      </c>
      <c r="I163" s="22" t="s">
        <v>409</v>
      </c>
      <c r="J163" s="22" t="s">
        <v>458</v>
      </c>
      <c r="K163" s="22" t="s">
        <v>20</v>
      </c>
      <c r="L163" s="22"/>
      <c r="M163" s="24" t="s">
        <v>410</v>
      </c>
      <c r="N163" s="22"/>
      <c r="O163" s="22"/>
      <c r="P163" s="22"/>
      <c r="Q163" s="13" t="s">
        <v>89</v>
      </c>
    </row>
    <row r="164" spans="1:17">
      <c r="A164" s="6" t="s">
        <v>677</v>
      </c>
      <c r="B164" s="6" t="s">
        <v>237</v>
      </c>
      <c r="C164" s="19" t="s">
        <v>158</v>
      </c>
      <c r="D164" s="19">
        <f>(1 - 1)*32 + 15</f>
        <v>15</v>
      </c>
      <c r="E164" s="9" t="s">
        <v>998</v>
      </c>
      <c r="F164" s="9" t="s">
        <v>998</v>
      </c>
      <c r="G164" s="9" t="s">
        <v>913</v>
      </c>
      <c r="H164" s="27" t="s">
        <v>327</v>
      </c>
      <c r="I164" s="9"/>
      <c r="J164" s="9"/>
      <c r="K164" s="9"/>
      <c r="L164" s="9" t="s">
        <v>443</v>
      </c>
      <c r="M164" s="6" t="s">
        <v>411</v>
      </c>
      <c r="N164" s="9" t="s">
        <v>456</v>
      </c>
      <c r="O164" s="9"/>
      <c r="P164" s="9"/>
    </row>
    <row r="165" spans="1:17">
      <c r="A165" s="7" t="s">
        <v>678</v>
      </c>
      <c r="B165" s="7" t="s">
        <v>180</v>
      </c>
      <c r="C165" s="18" t="s">
        <v>13</v>
      </c>
      <c r="D165" s="18">
        <f>(5 - 1)*32 + 20</f>
        <v>148</v>
      </c>
      <c r="E165" s="10" t="s">
        <v>1147</v>
      </c>
      <c r="F165" s="10" t="s">
        <v>999</v>
      </c>
      <c r="G165" s="10" t="s">
        <v>987</v>
      </c>
      <c r="H165" s="10" t="s">
        <v>13</v>
      </c>
      <c r="I165" s="10" t="s">
        <v>352</v>
      </c>
      <c r="J165" s="10"/>
      <c r="K165" s="10" t="s">
        <v>21</v>
      </c>
      <c r="L165" s="10"/>
      <c r="M165" s="24" t="s">
        <v>353</v>
      </c>
      <c r="N165" s="10"/>
      <c r="O165" s="10"/>
      <c r="P165" s="10"/>
      <c r="Q165" s="12" t="s">
        <v>760</v>
      </c>
    </row>
    <row r="166" spans="1:17">
      <c r="A166" s="6" t="s">
        <v>679</v>
      </c>
      <c r="B166" s="6" t="s">
        <v>238</v>
      </c>
      <c r="C166" s="19"/>
      <c r="D166" s="16"/>
      <c r="E166" s="9" t="s">
        <v>1000</v>
      </c>
      <c r="F166" s="9" t="s">
        <v>1000</v>
      </c>
      <c r="G166" s="9" t="s">
        <v>1000</v>
      </c>
      <c r="H166" s="19"/>
      <c r="I166" s="9"/>
      <c r="J166" s="9"/>
      <c r="K166" s="9"/>
      <c r="L166" s="9"/>
      <c r="M166" s="6"/>
      <c r="N166" s="9"/>
      <c r="O166" s="9"/>
      <c r="P166" s="9"/>
      <c r="Q166" s="15" t="s">
        <v>80</v>
      </c>
    </row>
    <row r="167" spans="1:17">
      <c r="A167" s="7" t="s">
        <v>680</v>
      </c>
      <c r="B167" s="7" t="s">
        <v>181</v>
      </c>
      <c r="C167" s="18" t="s">
        <v>14</v>
      </c>
      <c r="D167" s="18">
        <f>(5 - 1)*32 + 21</f>
        <v>149</v>
      </c>
      <c r="E167" s="10" t="s">
        <v>1148</v>
      </c>
      <c r="F167" s="10" t="s">
        <v>1001</v>
      </c>
      <c r="G167" s="10" t="s">
        <v>992</v>
      </c>
      <c r="H167" s="10" t="s">
        <v>14</v>
      </c>
      <c r="I167" s="10" t="s">
        <v>459</v>
      </c>
      <c r="J167" s="10"/>
      <c r="K167" s="10" t="s">
        <v>22</v>
      </c>
      <c r="L167" s="10"/>
      <c r="M167" s="24" t="s">
        <v>412</v>
      </c>
      <c r="N167" s="10"/>
      <c r="O167" s="10"/>
      <c r="P167" s="10"/>
      <c r="Q167" s="13" t="s">
        <v>501</v>
      </c>
    </row>
    <row r="168" spans="1:17">
      <c r="A168" s="6" t="s">
        <v>681</v>
      </c>
      <c r="B168" s="6" t="s">
        <v>239</v>
      </c>
      <c r="C168" s="19"/>
      <c r="D168" s="16"/>
      <c r="E168" s="9" t="s">
        <v>1002</v>
      </c>
      <c r="F168" s="9" t="s">
        <v>1002</v>
      </c>
      <c r="G168" s="9" t="s">
        <v>1002</v>
      </c>
      <c r="H168" s="19"/>
      <c r="I168" s="9"/>
      <c r="J168" s="9"/>
      <c r="K168" s="9"/>
      <c r="L168" s="9"/>
      <c r="M168" s="6"/>
      <c r="N168" s="9"/>
      <c r="O168" s="9"/>
      <c r="P168" s="9"/>
      <c r="Q168" s="15" t="s">
        <v>80</v>
      </c>
    </row>
    <row r="169" spans="1:17">
      <c r="A169" s="21" t="s">
        <v>682</v>
      </c>
      <c r="B169" s="21" t="s">
        <v>155</v>
      </c>
      <c r="C169" s="25"/>
      <c r="D169" s="23"/>
      <c r="E169" s="10"/>
      <c r="F169" s="10"/>
      <c r="G169" s="10"/>
      <c r="H169" s="22"/>
      <c r="I169" s="22"/>
      <c r="J169" s="22"/>
      <c r="K169" s="22"/>
      <c r="L169" s="22"/>
      <c r="M169" s="21"/>
      <c r="N169" s="22"/>
      <c r="O169" s="22"/>
      <c r="P169" s="22"/>
    </row>
    <row r="170" spans="1:17">
      <c r="A170" s="6" t="s">
        <v>683</v>
      </c>
      <c r="B170" s="6" t="s">
        <v>240</v>
      </c>
      <c r="C170" s="19"/>
      <c r="D170" s="16"/>
      <c r="E170" s="9" t="s">
        <v>1002</v>
      </c>
      <c r="F170" s="9" t="s">
        <v>1002</v>
      </c>
      <c r="G170" s="9" t="s">
        <v>1002</v>
      </c>
      <c r="H170" s="19"/>
      <c r="I170" s="9"/>
      <c r="J170" s="9"/>
      <c r="K170" s="9"/>
      <c r="L170" s="9"/>
      <c r="M170" s="6"/>
      <c r="N170" s="9"/>
      <c r="O170" s="9"/>
      <c r="P170" s="9"/>
      <c r="Q170" s="15" t="s">
        <v>80</v>
      </c>
    </row>
    <row r="171" spans="1:17">
      <c r="A171" s="7" t="s">
        <v>684</v>
      </c>
      <c r="B171" s="7" t="s">
        <v>155</v>
      </c>
      <c r="C171" s="18"/>
      <c r="D171" s="17"/>
      <c r="E171" s="10"/>
      <c r="F171" s="10"/>
      <c r="G171" s="10"/>
      <c r="H171" s="10"/>
      <c r="I171" s="10"/>
      <c r="J171" s="10"/>
      <c r="K171" s="10"/>
      <c r="L171" s="10"/>
      <c r="M171" s="7"/>
      <c r="N171" s="10"/>
      <c r="O171" s="10"/>
      <c r="P171" s="10"/>
    </row>
    <row r="172" spans="1:17">
      <c r="A172" s="6" t="s">
        <v>685</v>
      </c>
      <c r="B172" s="6" t="s">
        <v>241</v>
      </c>
      <c r="C172" s="19"/>
      <c r="D172" s="16"/>
      <c r="E172" s="9" t="s">
        <v>1003</v>
      </c>
      <c r="F172" s="9" t="s">
        <v>1003</v>
      </c>
      <c r="G172" s="9" t="s">
        <v>917</v>
      </c>
      <c r="H172" s="19"/>
      <c r="I172" s="9"/>
      <c r="J172" s="9"/>
      <c r="K172" s="9"/>
      <c r="L172" s="9"/>
      <c r="M172" s="6"/>
      <c r="N172" s="9"/>
      <c r="O172" s="9"/>
      <c r="P172" s="9"/>
      <c r="Q172" s="15" t="s">
        <v>80</v>
      </c>
    </row>
    <row r="173" spans="1:17">
      <c r="A173" s="7" t="s">
        <v>686</v>
      </c>
      <c r="B173" s="7" t="s">
        <v>187</v>
      </c>
      <c r="C173" s="18" t="s">
        <v>246</v>
      </c>
      <c r="D173" s="17"/>
      <c r="E173" s="10" t="s">
        <v>984</v>
      </c>
      <c r="F173" s="10" t="s">
        <v>984</v>
      </c>
      <c r="G173" s="10" t="s">
        <v>1004</v>
      </c>
      <c r="H173" s="10"/>
      <c r="I173" s="10"/>
      <c r="J173" s="10"/>
      <c r="K173" s="10"/>
      <c r="L173" s="10"/>
      <c r="M173" s="7"/>
      <c r="N173" s="10"/>
      <c r="O173" s="10"/>
      <c r="P173" s="10"/>
      <c r="Q173" s="15" t="s">
        <v>80</v>
      </c>
    </row>
    <row r="174" spans="1:17">
      <c r="A174" s="6" t="s">
        <v>687</v>
      </c>
      <c r="B174" s="6" t="s">
        <v>155</v>
      </c>
      <c r="C174" s="19"/>
      <c r="D174" s="16"/>
      <c r="E174" s="9"/>
      <c r="F174" s="9"/>
      <c r="G174" s="9"/>
      <c r="H174" s="9"/>
      <c r="I174" s="9"/>
      <c r="J174" s="9"/>
      <c r="K174" s="9"/>
      <c r="L174" s="9"/>
      <c r="M174" s="6"/>
      <c r="N174" s="9"/>
      <c r="O174" s="9"/>
      <c r="P174" s="9"/>
    </row>
    <row r="175" spans="1:17">
      <c r="A175" s="21" t="s">
        <v>688</v>
      </c>
      <c r="B175" s="21" t="s">
        <v>243</v>
      </c>
      <c r="C175" s="25" t="s">
        <v>92</v>
      </c>
      <c r="D175" s="23"/>
      <c r="E175" s="10" t="s">
        <v>1149</v>
      </c>
      <c r="F175" s="10" t="s">
        <v>1005</v>
      </c>
      <c r="G175" s="10" t="s">
        <v>1006</v>
      </c>
      <c r="H175" s="22"/>
      <c r="I175" s="22"/>
      <c r="J175" s="22"/>
      <c r="K175" s="22"/>
      <c r="L175" s="22"/>
      <c r="M175" s="21"/>
      <c r="N175" s="22"/>
      <c r="O175" s="22"/>
      <c r="P175" s="22"/>
      <c r="Q175" s="15" t="s">
        <v>80</v>
      </c>
    </row>
    <row r="176" spans="1:17">
      <c r="A176" s="6" t="s">
        <v>689</v>
      </c>
      <c r="B176" s="6" t="s">
        <v>159</v>
      </c>
      <c r="C176" s="19" t="s">
        <v>87</v>
      </c>
      <c r="D176" s="16"/>
      <c r="E176" s="9" t="s">
        <v>1007</v>
      </c>
      <c r="F176" s="9" t="s">
        <v>1007</v>
      </c>
      <c r="G176" s="9" t="s">
        <v>1007</v>
      </c>
      <c r="H176" s="9"/>
      <c r="I176" s="9"/>
      <c r="J176" s="9"/>
      <c r="K176" s="9"/>
      <c r="L176" s="9"/>
      <c r="M176" s="6"/>
      <c r="N176" s="9"/>
      <c r="O176" s="9"/>
      <c r="P176" s="9"/>
      <c r="Q176" s="15" t="s">
        <v>80</v>
      </c>
    </row>
    <row r="177" spans="1:17">
      <c r="A177" s="7" t="s">
        <v>690</v>
      </c>
      <c r="B177" s="7" t="s">
        <v>81</v>
      </c>
      <c r="C177" s="18" t="s">
        <v>81</v>
      </c>
      <c r="D177" s="17"/>
      <c r="E177" s="10" t="s">
        <v>86</v>
      </c>
      <c r="F177" s="10" t="s">
        <v>86</v>
      </c>
      <c r="G177" s="10" t="s">
        <v>86</v>
      </c>
      <c r="H177" s="10"/>
      <c r="I177" s="10"/>
      <c r="J177" s="10"/>
      <c r="K177" s="10"/>
      <c r="L177" s="10"/>
      <c r="M177" s="7"/>
      <c r="N177" s="10"/>
      <c r="O177" s="10"/>
      <c r="P177" s="10"/>
      <c r="Q177" s="15" t="s">
        <v>80</v>
      </c>
    </row>
    <row r="178" spans="1:17">
      <c r="A178" s="6" t="s">
        <v>691</v>
      </c>
      <c r="B178" s="6" t="s">
        <v>160</v>
      </c>
      <c r="C178" s="19" t="s">
        <v>87</v>
      </c>
      <c r="D178" s="16"/>
      <c r="E178" s="9" t="s">
        <v>1007</v>
      </c>
      <c r="F178" s="9" t="s">
        <v>1007</v>
      </c>
      <c r="G178" s="9" t="s">
        <v>1007</v>
      </c>
      <c r="H178" s="9"/>
      <c r="I178" s="9"/>
      <c r="J178" s="9"/>
      <c r="K178" s="9"/>
      <c r="L178" s="9"/>
      <c r="M178" s="6"/>
      <c r="N178" s="9"/>
      <c r="O178" s="9"/>
      <c r="P178" s="9"/>
      <c r="Q178" s="15" t="s">
        <v>80</v>
      </c>
    </row>
    <row r="179" spans="1:17">
      <c r="A179" s="7" t="s">
        <v>692</v>
      </c>
      <c r="B179" s="7" t="s">
        <v>183</v>
      </c>
      <c r="C179" s="18" t="s">
        <v>244</v>
      </c>
      <c r="D179" s="17"/>
      <c r="E179" s="10" t="s">
        <v>1008</v>
      </c>
      <c r="F179" s="10" t="s">
        <v>1008</v>
      </c>
      <c r="G179" s="10" t="s">
        <v>1008</v>
      </c>
      <c r="H179" s="10"/>
      <c r="I179" s="10"/>
      <c r="J179" s="10"/>
      <c r="K179" s="10"/>
      <c r="L179" s="10"/>
      <c r="M179" s="7"/>
      <c r="N179" s="10"/>
      <c r="O179" s="10"/>
      <c r="P179" s="10"/>
      <c r="Q179" s="15" t="s">
        <v>80</v>
      </c>
    </row>
    <row r="180" spans="1:17">
      <c r="A180" s="6" t="s">
        <v>693</v>
      </c>
      <c r="B180" s="6" t="s">
        <v>161</v>
      </c>
      <c r="C180" s="19" t="s">
        <v>87</v>
      </c>
      <c r="D180" s="16"/>
      <c r="E180" s="9" t="s">
        <v>1007</v>
      </c>
      <c r="F180" s="9" t="s">
        <v>1007</v>
      </c>
      <c r="G180" s="9" t="s">
        <v>1007</v>
      </c>
      <c r="H180" s="9"/>
      <c r="I180" s="9"/>
      <c r="J180" s="9"/>
      <c r="K180" s="9"/>
      <c r="L180" s="9"/>
      <c r="M180" s="6"/>
      <c r="N180" s="9"/>
      <c r="O180" s="9"/>
      <c r="P180" s="9"/>
      <c r="Q180" s="15" t="s">
        <v>80</v>
      </c>
    </row>
    <row r="181" spans="1:17">
      <c r="A181" s="21" t="s">
        <v>694</v>
      </c>
      <c r="B181" s="21" t="s">
        <v>184</v>
      </c>
      <c r="C181" s="25" t="s">
        <v>184</v>
      </c>
      <c r="D181" s="23"/>
      <c r="E181" s="10" t="s">
        <v>1009</v>
      </c>
      <c r="F181" s="10" t="s">
        <v>1009</v>
      </c>
      <c r="G181" s="10" t="s">
        <v>1009</v>
      </c>
      <c r="H181" s="22"/>
      <c r="I181" s="22"/>
      <c r="J181" s="22"/>
      <c r="K181" s="22"/>
      <c r="L181" s="22"/>
      <c r="M181" s="21"/>
      <c r="N181" s="22"/>
      <c r="O181" s="22"/>
      <c r="P181" s="22"/>
      <c r="Q181" s="15" t="s">
        <v>80</v>
      </c>
    </row>
    <row r="182" spans="1:17">
      <c r="A182" s="6" t="s">
        <v>695</v>
      </c>
      <c r="B182" s="6" t="s">
        <v>155</v>
      </c>
      <c r="C182" s="19"/>
      <c r="D182" s="16"/>
      <c r="E182" s="9"/>
      <c r="F182" s="9"/>
      <c r="G182" s="9"/>
      <c r="H182" s="9"/>
      <c r="I182" s="9"/>
      <c r="J182" s="9"/>
      <c r="K182" s="9"/>
      <c r="L182" s="9"/>
      <c r="M182" s="6"/>
      <c r="N182" s="9"/>
      <c r="O182" s="9"/>
      <c r="P182" s="9"/>
    </row>
    <row r="183" spans="1:17">
      <c r="A183" s="7" t="s">
        <v>696</v>
      </c>
      <c r="B183" s="7" t="s">
        <v>185</v>
      </c>
      <c r="C183" s="18" t="s">
        <v>185</v>
      </c>
      <c r="D183" s="17"/>
      <c r="E183" s="10" t="s">
        <v>1010</v>
      </c>
      <c r="F183" s="10" t="s">
        <v>1010</v>
      </c>
      <c r="G183" s="10" t="s">
        <v>1010</v>
      </c>
      <c r="H183" s="10"/>
      <c r="I183" s="10"/>
      <c r="J183" s="10"/>
      <c r="K183" s="10"/>
      <c r="L183" s="10"/>
      <c r="M183" s="7"/>
      <c r="N183" s="10"/>
      <c r="O183" s="10"/>
      <c r="P183" s="10"/>
      <c r="Q183" s="15" t="s">
        <v>80</v>
      </c>
    </row>
    <row r="184" spans="1:17">
      <c r="A184" s="6" t="s">
        <v>697</v>
      </c>
      <c r="B184" s="6" t="s">
        <v>162</v>
      </c>
      <c r="C184" s="19" t="s">
        <v>87</v>
      </c>
      <c r="D184" s="16"/>
      <c r="E184" s="9" t="s">
        <v>1007</v>
      </c>
      <c r="F184" s="9" t="s">
        <v>1007</v>
      </c>
      <c r="G184" s="9" t="s">
        <v>1007</v>
      </c>
      <c r="H184" s="9"/>
      <c r="I184" s="9"/>
      <c r="J184" s="9"/>
      <c r="K184" s="9"/>
      <c r="L184" s="9"/>
      <c r="M184" s="6"/>
      <c r="N184" s="9"/>
      <c r="O184" s="9"/>
      <c r="P184" s="9"/>
      <c r="Q184" s="15" t="s">
        <v>80</v>
      </c>
    </row>
    <row r="185" spans="1:17">
      <c r="A185" s="7" t="s">
        <v>698</v>
      </c>
      <c r="B185" s="7" t="s">
        <v>186</v>
      </c>
      <c r="C185" s="18" t="s">
        <v>840</v>
      </c>
      <c r="D185" s="17"/>
      <c r="E185" s="10" t="s">
        <v>1011</v>
      </c>
      <c r="F185" s="10" t="s">
        <v>1011</v>
      </c>
      <c r="G185" s="10" t="s">
        <v>1011</v>
      </c>
      <c r="H185" s="10"/>
      <c r="I185" s="10" t="s">
        <v>8</v>
      </c>
      <c r="J185" s="10"/>
      <c r="K185" s="10"/>
      <c r="L185" s="10"/>
      <c r="M185" s="7"/>
      <c r="N185" s="10"/>
      <c r="O185" s="10"/>
      <c r="P185" s="10"/>
      <c r="Q185" s="15" t="s">
        <v>80</v>
      </c>
    </row>
    <row r="186" spans="1:17">
      <c r="A186" s="6" t="s">
        <v>699</v>
      </c>
      <c r="B186" s="6" t="s">
        <v>163</v>
      </c>
      <c r="C186" s="19" t="s">
        <v>87</v>
      </c>
      <c r="D186" s="16"/>
      <c r="E186" s="9" t="s">
        <v>1007</v>
      </c>
      <c r="F186" s="9" t="s">
        <v>1007</v>
      </c>
      <c r="G186" s="9" t="s">
        <v>1007</v>
      </c>
      <c r="H186" s="9"/>
      <c r="I186" s="9"/>
      <c r="J186" s="9"/>
      <c r="K186" s="9"/>
      <c r="L186" s="9"/>
      <c r="M186" s="6"/>
      <c r="N186" s="9"/>
      <c r="O186" s="9"/>
      <c r="P186" s="9"/>
      <c r="Q186" s="15" t="s">
        <v>80</v>
      </c>
    </row>
    <row r="187" spans="1:17">
      <c r="A187" s="21" t="s">
        <v>700</v>
      </c>
      <c r="B187" s="21" t="s">
        <v>182</v>
      </c>
      <c r="C187" s="25" t="s">
        <v>242</v>
      </c>
      <c r="D187" s="23"/>
      <c r="E187" s="10" t="s">
        <v>1012</v>
      </c>
      <c r="F187" s="10" t="s">
        <v>1012</v>
      </c>
      <c r="G187" s="10" t="s">
        <v>1013</v>
      </c>
      <c r="H187" s="22"/>
      <c r="I187" s="22"/>
      <c r="J187" s="22"/>
      <c r="K187" s="22"/>
      <c r="L187" s="22"/>
      <c r="M187" s="21"/>
      <c r="N187" s="22"/>
      <c r="O187" s="22"/>
      <c r="P187" s="22"/>
    </row>
    <row r="188" spans="1:17">
      <c r="A188" s="6" t="s">
        <v>701</v>
      </c>
      <c r="B188" s="6" t="s">
        <v>155</v>
      </c>
      <c r="C188" s="19"/>
      <c r="D188" s="16"/>
      <c r="E188" s="9"/>
      <c r="F188" s="9"/>
      <c r="G188" s="9"/>
      <c r="H188" s="9"/>
      <c r="I188" s="9"/>
      <c r="J188" s="9"/>
      <c r="K188" s="9"/>
      <c r="L188" s="9"/>
      <c r="M188" s="6"/>
      <c r="N188" s="9"/>
      <c r="O188" s="9"/>
      <c r="P188" s="9"/>
    </row>
    <row r="189" spans="1:17">
      <c r="A189" s="7" t="s">
        <v>702</v>
      </c>
      <c r="B189" s="7" t="s">
        <v>155</v>
      </c>
      <c r="C189" s="18"/>
      <c r="D189" s="17"/>
      <c r="E189" s="10"/>
      <c r="F189" s="10"/>
      <c r="G189" s="10"/>
      <c r="H189" s="10"/>
      <c r="I189" s="10"/>
      <c r="J189" s="10"/>
      <c r="K189" s="10"/>
      <c r="L189" s="10"/>
      <c r="M189" s="7"/>
      <c r="N189" s="10"/>
      <c r="O189" s="10"/>
      <c r="P189" s="10"/>
    </row>
    <row r="190" spans="1:17">
      <c r="A190" s="6" t="s">
        <v>703</v>
      </c>
      <c r="B190" s="6" t="s">
        <v>164</v>
      </c>
      <c r="C190" s="19" t="s">
        <v>87</v>
      </c>
      <c r="D190" s="16"/>
      <c r="E190" s="9" t="s">
        <v>1007</v>
      </c>
      <c r="F190" s="9" t="s">
        <v>1007</v>
      </c>
      <c r="G190" s="9" t="s">
        <v>1007</v>
      </c>
      <c r="H190" s="9"/>
      <c r="I190" s="9"/>
      <c r="J190" s="9"/>
      <c r="K190" s="9"/>
      <c r="L190" s="9"/>
      <c r="M190" s="6"/>
      <c r="N190" s="9"/>
      <c r="O190" s="9"/>
      <c r="P190" s="9"/>
      <c r="Q190" s="15" t="s">
        <v>80</v>
      </c>
    </row>
    <row r="191" spans="1:17">
      <c r="A191" s="7" t="s">
        <v>704</v>
      </c>
      <c r="B191" s="7" t="s">
        <v>188</v>
      </c>
      <c r="C191" s="18" t="s">
        <v>188</v>
      </c>
      <c r="D191" s="17"/>
      <c r="E191" s="10" t="s">
        <v>1014</v>
      </c>
      <c r="F191" s="10" t="s">
        <v>1014</v>
      </c>
      <c r="G191" s="10" t="s">
        <v>1015</v>
      </c>
      <c r="H191" s="10"/>
      <c r="I191" s="10"/>
      <c r="J191" s="10"/>
      <c r="K191" s="10"/>
      <c r="L191" s="10"/>
      <c r="M191" s="7"/>
      <c r="N191" s="10"/>
      <c r="O191" s="10"/>
      <c r="P191" s="10"/>
      <c r="Q191" s="15" t="s">
        <v>80</v>
      </c>
    </row>
    <row r="192" spans="1:17">
      <c r="A192" s="6" t="s">
        <v>705</v>
      </c>
      <c r="B192" s="6" t="s">
        <v>165</v>
      </c>
      <c r="C192" s="19" t="s">
        <v>87</v>
      </c>
      <c r="D192" s="16"/>
      <c r="E192" s="9" t="s">
        <v>1007</v>
      </c>
      <c r="F192" s="9" t="s">
        <v>1007</v>
      </c>
      <c r="G192" s="9" t="s">
        <v>1007</v>
      </c>
      <c r="H192" s="9"/>
      <c r="I192" s="9"/>
      <c r="J192" s="9"/>
      <c r="K192" s="9"/>
      <c r="L192" s="9"/>
      <c r="M192" s="6"/>
      <c r="N192" s="9"/>
      <c r="O192" s="9"/>
      <c r="P192" s="9"/>
      <c r="Q192" s="15" t="s">
        <v>80</v>
      </c>
    </row>
    <row r="193" spans="1:17">
      <c r="A193" s="21" t="s">
        <v>706</v>
      </c>
      <c r="B193" s="21" t="s">
        <v>189</v>
      </c>
      <c r="C193" s="25" t="s">
        <v>189</v>
      </c>
      <c r="D193" s="23"/>
      <c r="E193" s="10" t="s">
        <v>1016</v>
      </c>
      <c r="F193" s="10" t="s">
        <v>1016</v>
      </c>
      <c r="G193" s="10" t="s">
        <v>1017</v>
      </c>
      <c r="H193" s="22"/>
      <c r="I193" s="22"/>
      <c r="J193" s="22"/>
      <c r="K193" s="22"/>
      <c r="L193" s="22"/>
      <c r="M193" s="21"/>
      <c r="N193" s="22"/>
      <c r="O193" s="22"/>
      <c r="P193" s="22"/>
      <c r="Q193" s="15" t="s">
        <v>80</v>
      </c>
    </row>
    <row r="194" spans="1:17">
      <c r="A194" s="6" t="s">
        <v>707</v>
      </c>
      <c r="B194" s="6" t="s">
        <v>155</v>
      </c>
      <c r="C194" s="19"/>
      <c r="D194" s="16"/>
      <c r="E194" s="9"/>
      <c r="F194" s="9"/>
      <c r="G194" s="9"/>
      <c r="H194" s="9"/>
      <c r="I194" s="9"/>
      <c r="J194" s="9"/>
      <c r="K194" s="9"/>
      <c r="L194" s="9"/>
      <c r="M194" s="6"/>
      <c r="N194" s="9"/>
      <c r="O194" s="9"/>
      <c r="P194" s="9"/>
    </row>
    <row r="195" spans="1:17">
      <c r="A195" s="7" t="s">
        <v>708</v>
      </c>
      <c r="B195" s="7" t="s">
        <v>190</v>
      </c>
      <c r="C195" s="18" t="s">
        <v>190</v>
      </c>
      <c r="D195" s="17"/>
      <c r="E195" s="10" t="s">
        <v>1018</v>
      </c>
      <c r="F195" s="10" t="s">
        <v>1018</v>
      </c>
      <c r="G195" s="10" t="s">
        <v>1019</v>
      </c>
      <c r="H195" s="10"/>
      <c r="I195" s="10"/>
      <c r="J195" s="10"/>
      <c r="K195" s="10"/>
      <c r="L195" s="10"/>
      <c r="M195" s="7"/>
      <c r="N195" s="10"/>
      <c r="O195" s="10"/>
      <c r="P195" s="10"/>
      <c r="Q195" s="15" t="s">
        <v>80</v>
      </c>
    </row>
    <row r="196" spans="1:17">
      <c r="A196" s="6" t="s">
        <v>709</v>
      </c>
      <c r="B196" s="6" t="s">
        <v>166</v>
      </c>
      <c r="C196" s="19" t="s">
        <v>87</v>
      </c>
      <c r="D196" s="16"/>
      <c r="E196" s="9" t="s">
        <v>1007</v>
      </c>
      <c r="F196" s="9" t="s">
        <v>1007</v>
      </c>
      <c r="G196" s="9" t="s">
        <v>1007</v>
      </c>
      <c r="H196" s="9"/>
      <c r="I196" s="9"/>
      <c r="J196" s="9"/>
      <c r="K196" s="9"/>
      <c r="L196" s="9"/>
      <c r="M196" s="6"/>
      <c r="N196" s="9"/>
      <c r="O196" s="9"/>
      <c r="P196" s="9"/>
      <c r="Q196" s="15" t="s">
        <v>80</v>
      </c>
    </row>
    <row r="197" spans="1:17">
      <c r="A197" s="7" t="s">
        <v>710</v>
      </c>
      <c r="B197" s="7" t="s">
        <v>191</v>
      </c>
      <c r="C197" s="18" t="s">
        <v>191</v>
      </c>
      <c r="D197" s="17"/>
      <c r="E197" s="10" t="s">
        <v>1020</v>
      </c>
      <c r="F197" s="10" t="s">
        <v>1020</v>
      </c>
      <c r="G197" s="10" t="s">
        <v>1021</v>
      </c>
      <c r="H197" s="10"/>
      <c r="I197" s="10"/>
      <c r="J197" s="10"/>
      <c r="K197" s="10"/>
      <c r="L197" s="10"/>
      <c r="M197" s="7"/>
      <c r="N197" s="10"/>
      <c r="O197" s="10"/>
      <c r="P197" s="10"/>
      <c r="Q197" s="15" t="s">
        <v>80</v>
      </c>
    </row>
    <row r="198" spans="1:17">
      <c r="A198" s="6" t="s">
        <v>711</v>
      </c>
      <c r="B198" s="6" t="s">
        <v>167</v>
      </c>
      <c r="C198" s="19" t="s">
        <v>87</v>
      </c>
      <c r="D198" s="16"/>
      <c r="E198" s="9" t="s">
        <v>1007</v>
      </c>
      <c r="F198" s="9" t="s">
        <v>1007</v>
      </c>
      <c r="G198" s="9" t="s">
        <v>1007</v>
      </c>
      <c r="H198" s="9"/>
      <c r="I198" s="9"/>
      <c r="J198" s="9"/>
      <c r="K198" s="9"/>
      <c r="L198" s="9"/>
      <c r="M198" s="6"/>
      <c r="N198" s="9"/>
      <c r="O198" s="9"/>
      <c r="P198" s="9"/>
      <c r="Q198" s="15" t="s">
        <v>80</v>
      </c>
    </row>
    <row r="199" spans="1:17">
      <c r="A199" s="21" t="s">
        <v>712</v>
      </c>
      <c r="B199" s="21" t="s">
        <v>192</v>
      </c>
      <c r="C199" s="25" t="s">
        <v>802</v>
      </c>
      <c r="D199" s="23"/>
      <c r="E199" s="10" t="s">
        <v>1022</v>
      </c>
      <c r="F199" s="10" t="s">
        <v>1022</v>
      </c>
      <c r="G199" s="10" t="s">
        <v>1022</v>
      </c>
      <c r="H199" s="22"/>
      <c r="I199" s="22" t="s">
        <v>7</v>
      </c>
      <c r="J199" s="22"/>
      <c r="K199" s="22"/>
      <c r="L199" s="22"/>
      <c r="M199" s="21"/>
      <c r="N199" s="22"/>
      <c r="O199" s="22"/>
      <c r="P199" s="22"/>
      <c r="Q199" s="15" t="s">
        <v>80</v>
      </c>
    </row>
    <row r="200" spans="1:17">
      <c r="A200" s="6" t="s">
        <v>713</v>
      </c>
      <c r="B200" s="6" t="s">
        <v>155</v>
      </c>
      <c r="C200" s="19"/>
      <c r="D200" s="16"/>
      <c r="E200" s="9"/>
      <c r="F200" s="9"/>
      <c r="G200" s="9"/>
      <c r="H200" s="9"/>
      <c r="I200" s="9"/>
      <c r="J200" s="9"/>
      <c r="K200" s="9"/>
      <c r="L200" s="9"/>
      <c r="M200" s="6"/>
      <c r="N200" s="9"/>
      <c r="O200" s="9"/>
      <c r="P200" s="9"/>
    </row>
    <row r="201" spans="1:17">
      <c r="A201" s="7" t="s">
        <v>714</v>
      </c>
      <c r="B201" s="7" t="s">
        <v>193</v>
      </c>
      <c r="C201" s="18" t="s">
        <v>193</v>
      </c>
      <c r="D201" s="17"/>
      <c r="E201" s="10" t="s">
        <v>1023</v>
      </c>
      <c r="F201" s="10" t="s">
        <v>1023</v>
      </c>
      <c r="G201" s="10" t="s">
        <v>1023</v>
      </c>
      <c r="H201" s="10"/>
      <c r="I201" s="10"/>
      <c r="J201" s="10"/>
      <c r="K201" s="10"/>
      <c r="L201" s="10"/>
      <c r="M201" s="7"/>
      <c r="N201" s="10"/>
      <c r="O201" s="10"/>
      <c r="P201" s="10"/>
      <c r="Q201" s="15" t="s">
        <v>80</v>
      </c>
    </row>
    <row r="202" spans="1:17">
      <c r="A202" s="6" t="s">
        <v>715</v>
      </c>
      <c r="B202" s="6" t="s">
        <v>168</v>
      </c>
      <c r="C202" s="19" t="s">
        <v>87</v>
      </c>
      <c r="D202" s="16"/>
      <c r="E202" s="9" t="s">
        <v>1007</v>
      </c>
      <c r="F202" s="9" t="s">
        <v>1007</v>
      </c>
      <c r="G202" s="9" t="s">
        <v>1007</v>
      </c>
      <c r="H202" s="9"/>
      <c r="I202" s="9"/>
      <c r="J202" s="9"/>
      <c r="K202" s="9"/>
      <c r="L202" s="9"/>
      <c r="M202" s="6"/>
      <c r="N202" s="9"/>
      <c r="O202" s="9"/>
      <c r="P202" s="9"/>
      <c r="Q202" s="15" t="s">
        <v>80</v>
      </c>
    </row>
    <row r="203" spans="1:17">
      <c r="A203" s="7" t="s">
        <v>716</v>
      </c>
      <c r="B203" s="7" t="s">
        <v>194</v>
      </c>
      <c r="C203" s="18"/>
      <c r="D203" s="17"/>
      <c r="E203" s="10"/>
      <c r="F203" s="10"/>
      <c r="G203" s="10"/>
      <c r="H203" s="10"/>
      <c r="I203" s="10"/>
      <c r="J203" s="10"/>
      <c r="K203" s="10"/>
      <c r="L203" s="10"/>
      <c r="M203" s="7"/>
      <c r="N203" s="10"/>
      <c r="O203" s="10"/>
      <c r="P203" s="10"/>
      <c r="Q203" s="15" t="s">
        <v>80</v>
      </c>
    </row>
    <row r="204" spans="1:17">
      <c r="A204" s="6" t="s">
        <v>717</v>
      </c>
      <c r="B204" s="6" t="s">
        <v>169</v>
      </c>
      <c r="C204" s="19" t="s">
        <v>87</v>
      </c>
      <c r="D204" s="16"/>
      <c r="E204" s="9" t="s">
        <v>1007</v>
      </c>
      <c r="F204" s="9" t="s">
        <v>1007</v>
      </c>
      <c r="G204" s="9" t="s">
        <v>1007</v>
      </c>
      <c r="H204" s="9"/>
      <c r="I204" s="9"/>
      <c r="J204" s="9"/>
      <c r="K204" s="9"/>
      <c r="L204" s="9"/>
      <c r="M204" s="6"/>
      <c r="N204" s="9"/>
      <c r="O204" s="9"/>
      <c r="P204" s="9"/>
      <c r="Q204" s="15" t="s">
        <v>80</v>
      </c>
    </row>
    <row r="205" spans="1:17">
      <c r="A205" s="21" t="s">
        <v>718</v>
      </c>
      <c r="B205" s="21" t="s">
        <v>195</v>
      </c>
      <c r="C205" s="25"/>
      <c r="D205" s="25"/>
      <c r="E205" s="10" t="s">
        <v>1150</v>
      </c>
      <c r="F205" s="10"/>
      <c r="G205" s="10"/>
      <c r="H205" s="22"/>
      <c r="I205" s="22"/>
      <c r="J205" s="22"/>
      <c r="K205" s="22"/>
      <c r="L205" s="22"/>
      <c r="M205" s="21"/>
      <c r="N205" s="22"/>
      <c r="O205" s="22"/>
      <c r="P205" s="22"/>
      <c r="Q205" s="15" t="s">
        <v>80</v>
      </c>
    </row>
    <row r="206" spans="1:17">
      <c r="A206" s="6" t="s">
        <v>720</v>
      </c>
      <c r="B206" s="6" t="s">
        <v>196</v>
      </c>
      <c r="C206" s="19"/>
      <c r="D206" s="19"/>
      <c r="E206" s="9"/>
      <c r="F206" s="9"/>
      <c r="G206" s="9"/>
      <c r="H206" s="9"/>
      <c r="I206" s="9"/>
      <c r="J206" s="9"/>
      <c r="K206" s="9"/>
      <c r="L206" s="9"/>
      <c r="M206" s="6"/>
      <c r="N206" s="9"/>
      <c r="O206" s="9"/>
      <c r="P206" s="9"/>
    </row>
    <row r="207" spans="1:17">
      <c r="A207" s="7" t="s">
        <v>721</v>
      </c>
      <c r="B207" s="7" t="s">
        <v>155</v>
      </c>
      <c r="C207" s="18"/>
      <c r="D207" s="18"/>
      <c r="E207" s="10"/>
      <c r="F207" s="10"/>
      <c r="G207" s="10"/>
      <c r="H207" s="10"/>
      <c r="I207" s="10"/>
      <c r="J207" s="10"/>
      <c r="K207" s="10"/>
      <c r="L207" s="10"/>
      <c r="M207" s="7"/>
      <c r="N207" s="10"/>
      <c r="O207" s="10"/>
      <c r="P207" s="10"/>
    </row>
    <row r="208" spans="1:17">
      <c r="A208" s="6" t="s">
        <v>722</v>
      </c>
      <c r="B208" s="6" t="s">
        <v>257</v>
      </c>
      <c r="C208" s="19" t="s">
        <v>197</v>
      </c>
      <c r="D208" s="19">
        <f>(2 - 1)*32 + 0</f>
        <v>32</v>
      </c>
      <c r="E208" s="9" t="s">
        <v>1024</v>
      </c>
      <c r="F208" s="9" t="s">
        <v>1024</v>
      </c>
      <c r="G208" s="9" t="s">
        <v>1024</v>
      </c>
      <c r="H208" s="27" t="s">
        <v>328</v>
      </c>
      <c r="I208" s="9" t="s">
        <v>803</v>
      </c>
      <c r="J208" s="9"/>
      <c r="K208" s="9"/>
      <c r="L208" s="9" t="s">
        <v>301</v>
      </c>
      <c r="M208" s="24" t="s">
        <v>413</v>
      </c>
      <c r="N208" s="9"/>
      <c r="O208" s="9"/>
      <c r="P208" s="9"/>
      <c r="Q208" s="11" t="s">
        <v>91</v>
      </c>
    </row>
    <row r="209" spans="1:17">
      <c r="A209" s="7" t="s">
        <v>723</v>
      </c>
      <c r="B209" s="7" t="s">
        <v>223</v>
      </c>
      <c r="C209" s="18"/>
      <c r="D209" s="18"/>
      <c r="E209" s="10" t="s">
        <v>1025</v>
      </c>
      <c r="F209" s="10" t="s">
        <v>1025</v>
      </c>
      <c r="G209" s="10" t="s">
        <v>1026</v>
      </c>
      <c r="H209" s="10"/>
      <c r="I209" s="10"/>
      <c r="J209" s="10"/>
      <c r="K209" s="10"/>
      <c r="L209" s="10"/>
      <c r="M209" s="7"/>
      <c r="N209" s="10"/>
      <c r="O209" s="10"/>
      <c r="P209" s="10"/>
      <c r="Q209" s="11"/>
    </row>
    <row r="210" spans="1:17">
      <c r="A210" s="6" t="s">
        <v>724</v>
      </c>
      <c r="B210" s="6" t="s">
        <v>258</v>
      </c>
      <c r="C210" s="19" t="s">
        <v>198</v>
      </c>
      <c r="D210" s="19">
        <f>(2 - 1)*32 + 1</f>
        <v>33</v>
      </c>
      <c r="E210" s="9" t="s">
        <v>1027</v>
      </c>
      <c r="F210" s="9" t="s">
        <v>1027</v>
      </c>
      <c r="G210" s="9" t="s">
        <v>1027</v>
      </c>
      <c r="H210" s="27" t="s">
        <v>329</v>
      </c>
      <c r="I210" s="9" t="s">
        <v>804</v>
      </c>
      <c r="J210" s="9"/>
      <c r="K210" s="9"/>
      <c r="L210" s="9" t="s">
        <v>299</v>
      </c>
      <c r="M210" s="24" t="s">
        <v>414</v>
      </c>
      <c r="N210" s="9"/>
      <c r="O210" s="9"/>
      <c r="P210" s="9"/>
      <c r="Q210" s="11" t="s">
        <v>91</v>
      </c>
    </row>
    <row r="211" spans="1:17">
      <c r="A211" s="21" t="s">
        <v>725</v>
      </c>
      <c r="B211" s="7" t="s">
        <v>223</v>
      </c>
      <c r="C211" s="25"/>
      <c r="D211" s="25"/>
      <c r="E211" s="10" t="s">
        <v>1028</v>
      </c>
      <c r="F211" s="10" t="s">
        <v>1028</v>
      </c>
      <c r="G211" s="10" t="s">
        <v>1029</v>
      </c>
      <c r="H211" s="22"/>
      <c r="I211" s="22"/>
      <c r="J211" s="22"/>
      <c r="K211" s="22"/>
      <c r="L211" s="22"/>
      <c r="M211" s="21"/>
      <c r="N211" s="22"/>
      <c r="O211" s="22"/>
      <c r="P211" s="22"/>
      <c r="Q211" s="11"/>
    </row>
    <row r="212" spans="1:17">
      <c r="A212" s="6" t="s">
        <v>726</v>
      </c>
      <c r="B212" s="6" t="s">
        <v>259</v>
      </c>
      <c r="C212" s="19" t="s">
        <v>199</v>
      </c>
      <c r="D212" s="19">
        <f>(2 - 1)*32 + 2</f>
        <v>34</v>
      </c>
      <c r="E212" s="9" t="s">
        <v>1030</v>
      </c>
      <c r="F212" s="9" t="s">
        <v>1030</v>
      </c>
      <c r="G212" s="9" t="s">
        <v>1030</v>
      </c>
      <c r="H212" s="27" t="s">
        <v>330</v>
      </c>
      <c r="I212" s="9" t="s">
        <v>805</v>
      </c>
      <c r="J212" s="9"/>
      <c r="K212" s="9"/>
      <c r="L212" s="9" t="s">
        <v>438</v>
      </c>
      <c r="M212" s="24" t="s">
        <v>415</v>
      </c>
      <c r="N212" s="9"/>
      <c r="O212" s="9"/>
      <c r="P212" s="9"/>
      <c r="Q212" s="11" t="s">
        <v>91</v>
      </c>
    </row>
    <row r="213" spans="1:17">
      <c r="A213" s="7" t="s">
        <v>727</v>
      </c>
      <c r="B213" s="7" t="s">
        <v>223</v>
      </c>
      <c r="C213" s="18"/>
      <c r="D213" s="18"/>
      <c r="E213" s="10" t="s">
        <v>1031</v>
      </c>
      <c r="F213" s="10" t="s">
        <v>1031</v>
      </c>
      <c r="G213" s="10" t="s">
        <v>1032</v>
      </c>
      <c r="H213" s="10"/>
      <c r="I213" s="10"/>
      <c r="J213" s="10"/>
      <c r="K213" s="10"/>
      <c r="L213" s="10"/>
      <c r="M213" s="7"/>
      <c r="N213" s="10"/>
      <c r="O213" s="10"/>
      <c r="P213" s="10"/>
      <c r="Q213" s="11"/>
    </row>
    <row r="214" spans="1:17">
      <c r="A214" s="6" t="s">
        <v>728</v>
      </c>
      <c r="B214" s="6" t="s">
        <v>260</v>
      </c>
      <c r="C214" s="19" t="s">
        <v>200</v>
      </c>
      <c r="D214" s="19">
        <f>(2 - 1)*32 + 3</f>
        <v>35</v>
      </c>
      <c r="E214" s="9" t="s">
        <v>1033</v>
      </c>
      <c r="F214" s="9" t="s">
        <v>1033</v>
      </c>
      <c r="G214" s="9" t="s">
        <v>1033</v>
      </c>
      <c r="H214" s="27" t="s">
        <v>331</v>
      </c>
      <c r="I214" s="9" t="s">
        <v>806</v>
      </c>
      <c r="J214" s="9"/>
      <c r="K214" s="9"/>
      <c r="L214" s="9" t="s">
        <v>437</v>
      </c>
      <c r="M214" s="24" t="s">
        <v>416</v>
      </c>
      <c r="N214" s="9"/>
      <c r="O214" s="9"/>
      <c r="P214" s="9"/>
      <c r="Q214" s="11" t="s">
        <v>91</v>
      </c>
    </row>
    <row r="215" spans="1:17">
      <c r="A215" s="7" t="s">
        <v>729</v>
      </c>
      <c r="B215" s="7" t="s">
        <v>223</v>
      </c>
      <c r="C215" s="18"/>
      <c r="D215" s="18"/>
      <c r="E215" s="10" t="s">
        <v>1034</v>
      </c>
      <c r="F215" s="10" t="s">
        <v>1034</v>
      </c>
      <c r="G215" s="10" t="s">
        <v>1035</v>
      </c>
      <c r="H215" s="10"/>
      <c r="I215" s="10"/>
      <c r="J215" s="10"/>
      <c r="K215" s="10"/>
      <c r="L215" s="10"/>
      <c r="M215" s="7"/>
      <c r="N215" s="10"/>
      <c r="O215" s="10"/>
      <c r="P215" s="10"/>
      <c r="Q215" s="11"/>
    </row>
    <row r="216" spans="1:17">
      <c r="A216" s="6" t="s">
        <v>730</v>
      </c>
      <c r="B216" s="6" t="s">
        <v>261</v>
      </c>
      <c r="C216" s="19" t="s">
        <v>201</v>
      </c>
      <c r="D216" s="19">
        <f>(2 - 1)*32 + 4</f>
        <v>36</v>
      </c>
      <c r="E216" s="9" t="s">
        <v>1036</v>
      </c>
      <c r="F216" s="9" t="s">
        <v>1036</v>
      </c>
      <c r="G216" s="9" t="s">
        <v>1036</v>
      </c>
      <c r="H216" s="27" t="s">
        <v>332</v>
      </c>
      <c r="I216" s="9" t="s">
        <v>807</v>
      </c>
      <c r="J216" s="9"/>
      <c r="K216" s="9"/>
      <c r="L216" s="9" t="s">
        <v>305</v>
      </c>
      <c r="M216" s="24" t="s">
        <v>417</v>
      </c>
      <c r="N216" s="9"/>
      <c r="O216" s="9"/>
      <c r="P216" s="9"/>
      <c r="Q216" s="11" t="s">
        <v>91</v>
      </c>
    </row>
    <row r="217" spans="1:17">
      <c r="A217" s="21" t="s">
        <v>731</v>
      </c>
      <c r="B217" s="21" t="s">
        <v>155</v>
      </c>
      <c r="C217" s="25"/>
      <c r="D217" s="25"/>
      <c r="E217" s="10"/>
      <c r="F217" s="10"/>
      <c r="G217" s="10"/>
      <c r="H217" s="22"/>
      <c r="I217" s="22"/>
      <c r="J217" s="22"/>
      <c r="K217" s="22"/>
      <c r="L217" s="22"/>
      <c r="M217" s="21"/>
      <c r="N217" s="22"/>
      <c r="O217" s="22"/>
      <c r="P217" s="22"/>
      <c r="Q217" s="11"/>
    </row>
    <row r="218" spans="1:17">
      <c r="A218" s="6" t="s">
        <v>732</v>
      </c>
      <c r="B218" s="6" t="s">
        <v>262</v>
      </c>
      <c r="C218" s="19" t="s">
        <v>202</v>
      </c>
      <c r="D218" s="19">
        <f>(2 - 1)*32 + 5</f>
        <v>37</v>
      </c>
      <c r="E218" s="9" t="s">
        <v>1037</v>
      </c>
      <c r="F218" s="9" t="s">
        <v>1037</v>
      </c>
      <c r="G218" s="9" t="s">
        <v>1037</v>
      </c>
      <c r="H218" s="27" t="s">
        <v>333</v>
      </c>
      <c r="I218" s="9" t="s">
        <v>808</v>
      </c>
      <c r="J218" s="9"/>
      <c r="K218" s="9"/>
      <c r="L218" s="9" t="s">
        <v>303</v>
      </c>
      <c r="M218" s="24" t="s">
        <v>418</v>
      </c>
      <c r="N218" s="9"/>
      <c r="O218" s="9"/>
      <c r="P218" s="9"/>
      <c r="Q218" s="11" t="s">
        <v>91</v>
      </c>
    </row>
    <row r="219" spans="1:17">
      <c r="A219" s="7" t="s">
        <v>733</v>
      </c>
      <c r="B219" s="7" t="s">
        <v>223</v>
      </c>
      <c r="C219" s="18"/>
      <c r="D219" s="18"/>
      <c r="E219" s="10" t="s">
        <v>1151</v>
      </c>
      <c r="F219" s="10" t="s">
        <v>1038</v>
      </c>
      <c r="G219" s="10" t="s">
        <v>1039</v>
      </c>
      <c r="H219" s="10"/>
      <c r="I219" s="10"/>
      <c r="J219" s="10"/>
      <c r="K219" s="10"/>
      <c r="L219" s="10"/>
      <c r="M219" s="7"/>
      <c r="N219" s="10"/>
      <c r="O219" s="10"/>
      <c r="P219" s="10"/>
      <c r="Q219" s="11"/>
    </row>
    <row r="220" spans="1:17">
      <c r="A220" s="6" t="s">
        <v>734</v>
      </c>
      <c r="B220" s="6" t="s">
        <v>263</v>
      </c>
      <c r="C220" s="19" t="s">
        <v>203</v>
      </c>
      <c r="D220" s="19">
        <f>(2 - 1)*32 + 6</f>
        <v>38</v>
      </c>
      <c r="E220" s="9" t="s">
        <v>1040</v>
      </c>
      <c r="F220" s="9" t="s">
        <v>1040</v>
      </c>
      <c r="G220" s="9" t="s">
        <v>1041</v>
      </c>
      <c r="H220" s="27" t="s">
        <v>334</v>
      </c>
      <c r="I220" s="9" t="s">
        <v>809</v>
      </c>
      <c r="J220" s="9"/>
      <c r="K220" s="9" t="s">
        <v>7</v>
      </c>
      <c r="L220" s="9" t="s">
        <v>487</v>
      </c>
      <c r="M220" s="24" t="s">
        <v>419</v>
      </c>
      <c r="N220" s="9"/>
      <c r="O220" s="9"/>
      <c r="P220" s="9"/>
      <c r="Q220" s="11" t="s">
        <v>91</v>
      </c>
    </row>
    <row r="221" spans="1:17">
      <c r="A221" s="7" t="s">
        <v>735</v>
      </c>
      <c r="B221" s="7" t="s">
        <v>223</v>
      </c>
      <c r="C221" s="18"/>
      <c r="D221" s="18"/>
      <c r="E221" s="10" t="s">
        <v>1152</v>
      </c>
      <c r="F221" s="10" t="s">
        <v>1042</v>
      </c>
      <c r="G221" s="10" t="s">
        <v>1043</v>
      </c>
      <c r="H221" s="10"/>
      <c r="I221" s="10"/>
      <c r="J221" s="10"/>
      <c r="K221" s="10"/>
      <c r="L221" s="10"/>
      <c r="M221" s="7"/>
      <c r="N221" s="10"/>
      <c r="O221" s="10"/>
      <c r="P221" s="10"/>
      <c r="Q221" s="11"/>
    </row>
    <row r="222" spans="1:17">
      <c r="A222" s="6" t="s">
        <v>736</v>
      </c>
      <c r="B222" s="6" t="s">
        <v>264</v>
      </c>
      <c r="C222" s="19" t="s">
        <v>204</v>
      </c>
      <c r="D222" s="19">
        <f>(2 - 1)*32 + 7</f>
        <v>39</v>
      </c>
      <c r="E222" s="9" t="s">
        <v>1044</v>
      </c>
      <c r="F222" s="9" t="s">
        <v>1044</v>
      </c>
      <c r="G222" s="9" t="s">
        <v>1032</v>
      </c>
      <c r="H222" s="27" t="s">
        <v>335</v>
      </c>
      <c r="I222" s="9" t="s">
        <v>810</v>
      </c>
      <c r="J222" s="9"/>
      <c r="K222" s="9" t="s">
        <v>8</v>
      </c>
      <c r="L222" s="9" t="s">
        <v>485</v>
      </c>
      <c r="M222" s="24" t="s">
        <v>420</v>
      </c>
      <c r="N222" s="9"/>
      <c r="O222" s="9"/>
      <c r="P222" s="9"/>
      <c r="Q222" s="11" t="s">
        <v>91</v>
      </c>
    </row>
    <row r="223" spans="1:17">
      <c r="A223" s="21" t="s">
        <v>737</v>
      </c>
      <c r="B223" s="7" t="s">
        <v>223</v>
      </c>
      <c r="C223" s="25"/>
      <c r="D223" s="25"/>
      <c r="E223" s="10" t="s">
        <v>1045</v>
      </c>
      <c r="F223" s="10" t="s">
        <v>1045</v>
      </c>
      <c r="G223" s="10" t="s">
        <v>1046</v>
      </c>
      <c r="H223" s="22"/>
      <c r="I223" s="22"/>
      <c r="J223" s="22"/>
      <c r="K223" s="22"/>
      <c r="L223" s="22"/>
      <c r="M223" s="21"/>
      <c r="N223" s="22"/>
      <c r="O223" s="22"/>
      <c r="P223" s="22"/>
      <c r="Q223" s="11"/>
    </row>
    <row r="224" spans="1:17">
      <c r="A224" s="6" t="s">
        <v>738</v>
      </c>
      <c r="B224" s="6" t="s">
        <v>265</v>
      </c>
      <c r="C224" s="19" t="s">
        <v>205</v>
      </c>
      <c r="D224" s="19">
        <f>(2 - 1)*32 + 8</f>
        <v>40</v>
      </c>
      <c r="E224" s="9" t="s">
        <v>1047</v>
      </c>
      <c r="F224" s="9" t="s">
        <v>1047</v>
      </c>
      <c r="G224" s="9" t="s">
        <v>1035</v>
      </c>
      <c r="H224" s="27" t="s">
        <v>336</v>
      </c>
      <c r="I224" s="9" t="s">
        <v>811</v>
      </c>
      <c r="J224" s="9"/>
      <c r="K224" s="9" t="s">
        <v>9</v>
      </c>
      <c r="L224" s="9" t="s">
        <v>309</v>
      </c>
      <c r="M224" s="24" t="s">
        <v>421</v>
      </c>
      <c r="N224" s="9"/>
      <c r="O224" s="9"/>
      <c r="P224" s="9"/>
      <c r="Q224" s="11" t="s">
        <v>91</v>
      </c>
    </row>
    <row r="225" spans="1:17">
      <c r="A225" s="7" t="s">
        <v>739</v>
      </c>
      <c r="B225" s="7" t="s">
        <v>223</v>
      </c>
      <c r="C225" s="18"/>
      <c r="D225" s="18"/>
      <c r="E225" s="10" t="s">
        <v>1048</v>
      </c>
      <c r="F225" s="10" t="s">
        <v>1048</v>
      </c>
      <c r="G225" s="10" t="s">
        <v>1049</v>
      </c>
      <c r="H225" s="10"/>
      <c r="I225" s="10"/>
      <c r="J225" s="10"/>
      <c r="K225" s="10"/>
      <c r="L225" s="10"/>
      <c r="M225" s="7"/>
      <c r="N225" s="10"/>
      <c r="O225" s="10"/>
      <c r="P225" s="10"/>
    </row>
    <row r="226" spans="1:17">
      <c r="A226" s="6" t="s">
        <v>740</v>
      </c>
      <c r="B226" s="6" t="s">
        <v>266</v>
      </c>
      <c r="C226" s="19" t="s">
        <v>206</v>
      </c>
      <c r="D226" s="19">
        <f>(2 - 1)*32 + 9</f>
        <v>41</v>
      </c>
      <c r="E226" s="9" t="s">
        <v>1050</v>
      </c>
      <c r="F226" s="9" t="s">
        <v>1050</v>
      </c>
      <c r="G226" s="9" t="s">
        <v>1050</v>
      </c>
      <c r="H226" s="27" t="s">
        <v>337</v>
      </c>
      <c r="I226" s="9" t="s">
        <v>812</v>
      </c>
      <c r="J226" s="9"/>
      <c r="K226" s="9" t="s">
        <v>10</v>
      </c>
      <c r="L226" s="9" t="s">
        <v>307</v>
      </c>
      <c r="M226" s="24" t="s">
        <v>422</v>
      </c>
      <c r="N226" s="9"/>
      <c r="O226" s="9"/>
      <c r="P226" s="9"/>
      <c r="Q226" s="11" t="s">
        <v>91</v>
      </c>
    </row>
    <row r="227" spans="1:17">
      <c r="A227" s="7" t="s">
        <v>741</v>
      </c>
      <c r="B227" s="7" t="s">
        <v>155</v>
      </c>
      <c r="C227" s="18"/>
      <c r="D227" s="18"/>
      <c r="E227" s="10"/>
      <c r="F227" s="10"/>
      <c r="G227" s="10"/>
      <c r="H227" s="10"/>
      <c r="I227" s="10"/>
      <c r="J227" s="10"/>
      <c r="K227" s="10"/>
      <c r="L227" s="10"/>
      <c r="M227" s="7"/>
      <c r="N227" s="10"/>
      <c r="O227" s="10"/>
      <c r="P227" s="10"/>
    </row>
    <row r="228" spans="1:17">
      <c r="A228" s="6" t="s">
        <v>742</v>
      </c>
      <c r="B228" s="6" t="s">
        <v>267</v>
      </c>
      <c r="C228" s="19" t="s">
        <v>207</v>
      </c>
      <c r="D228" s="19">
        <f>(2 - 1)*32 + 10</f>
        <v>42</v>
      </c>
      <c r="E228" s="9" t="s">
        <v>1041</v>
      </c>
      <c r="F228" s="9" t="s">
        <v>1041</v>
      </c>
      <c r="G228" s="9" t="s">
        <v>1039</v>
      </c>
      <c r="H228" s="27" t="s">
        <v>338</v>
      </c>
      <c r="I228" s="9" t="s">
        <v>813</v>
      </c>
      <c r="J228" s="9"/>
      <c r="K228" s="9" t="s">
        <v>11</v>
      </c>
      <c r="L228" s="9" t="s">
        <v>461</v>
      </c>
      <c r="M228" s="24" t="s">
        <v>423</v>
      </c>
      <c r="N228" s="9"/>
      <c r="O228" s="9"/>
      <c r="P228" s="9"/>
      <c r="Q228" s="11" t="s">
        <v>91</v>
      </c>
    </row>
    <row r="229" spans="1:17">
      <c r="A229" s="21" t="s">
        <v>743</v>
      </c>
      <c r="B229" s="7" t="s">
        <v>223</v>
      </c>
      <c r="C229" s="25"/>
      <c r="D229" s="25"/>
      <c r="E229" s="10" t="s">
        <v>1051</v>
      </c>
      <c r="F229" s="10" t="s">
        <v>1051</v>
      </c>
      <c r="G229" s="10" t="s">
        <v>1052</v>
      </c>
      <c r="H229" s="22"/>
      <c r="I229" s="22"/>
      <c r="J229" s="22"/>
      <c r="K229" s="22"/>
      <c r="L229" s="22"/>
      <c r="M229" s="21"/>
      <c r="N229" s="22"/>
      <c r="O229" s="22"/>
      <c r="P229" s="22"/>
      <c r="Q229" s="11"/>
    </row>
    <row r="230" spans="1:17">
      <c r="A230" s="6" t="s">
        <v>744</v>
      </c>
      <c r="B230" s="6" t="s">
        <v>268</v>
      </c>
      <c r="C230" s="19" t="s">
        <v>208</v>
      </c>
      <c r="D230" s="19">
        <f>(2 - 1)*32 + 11</f>
        <v>43</v>
      </c>
      <c r="E230" s="9" t="s">
        <v>1053</v>
      </c>
      <c r="F230" s="9" t="s">
        <v>1053</v>
      </c>
      <c r="G230" s="9" t="s">
        <v>1043</v>
      </c>
      <c r="H230" s="27" t="s">
        <v>339</v>
      </c>
      <c r="I230" s="9"/>
      <c r="J230" s="9"/>
      <c r="K230" s="9" t="s">
        <v>12</v>
      </c>
      <c r="L230" s="9" t="s">
        <v>460</v>
      </c>
      <c r="M230" s="24" t="s">
        <v>424</v>
      </c>
      <c r="N230" s="9"/>
      <c r="O230" s="9"/>
      <c r="P230" s="9"/>
      <c r="Q230" s="11" t="s">
        <v>91</v>
      </c>
    </row>
    <row r="231" spans="1:17">
      <c r="A231" s="7" t="s">
        <v>745</v>
      </c>
      <c r="B231" s="7" t="s">
        <v>223</v>
      </c>
      <c r="C231" s="18" t="s">
        <v>245</v>
      </c>
      <c r="D231" s="18"/>
      <c r="E231" s="10" t="s">
        <v>1153</v>
      </c>
      <c r="F231" s="10" t="s">
        <v>1054</v>
      </c>
      <c r="G231" s="10" t="s">
        <v>1055</v>
      </c>
      <c r="H231" s="10"/>
      <c r="I231" s="10"/>
      <c r="J231" s="10"/>
      <c r="K231" s="10"/>
      <c r="L231" s="10"/>
      <c r="M231" s="7"/>
      <c r="N231" s="10"/>
      <c r="O231" s="10"/>
      <c r="P231" s="10"/>
      <c r="Q231" s="11"/>
    </row>
    <row r="232" spans="1:17">
      <c r="A232" s="6" t="s">
        <v>746</v>
      </c>
      <c r="B232" s="6" t="s">
        <v>269</v>
      </c>
      <c r="C232" s="19" t="s">
        <v>209</v>
      </c>
      <c r="D232" s="19">
        <f>(4 - 1)*32 + 24</f>
        <v>120</v>
      </c>
      <c r="E232" s="9" t="s">
        <v>1154</v>
      </c>
      <c r="F232" s="9" t="s">
        <v>910</v>
      </c>
      <c r="G232" s="9" t="s">
        <v>1056</v>
      </c>
      <c r="H232" s="27" t="s">
        <v>340</v>
      </c>
      <c r="I232" s="9" t="s">
        <v>441</v>
      </c>
      <c r="J232" s="9"/>
      <c r="K232" s="9" t="s">
        <v>440</v>
      </c>
      <c r="L232" s="9" t="s">
        <v>437</v>
      </c>
      <c r="M232" s="24" t="s">
        <v>425</v>
      </c>
      <c r="N232" s="9" t="s">
        <v>819</v>
      </c>
      <c r="O232" s="9"/>
      <c r="P232" s="9"/>
      <c r="Q232" s="13"/>
    </row>
    <row r="233" spans="1:17">
      <c r="A233" s="7" t="s">
        <v>747</v>
      </c>
      <c r="B233" s="7" t="s">
        <v>223</v>
      </c>
      <c r="C233" s="18" t="s">
        <v>277</v>
      </c>
      <c r="D233" s="18">
        <f>(3 - 1)*32 + 1</f>
        <v>65</v>
      </c>
      <c r="E233" s="10" t="s">
        <v>1057</v>
      </c>
      <c r="F233" s="10" t="s">
        <v>1057</v>
      </c>
      <c r="G233" s="10" t="s">
        <v>1058</v>
      </c>
      <c r="H233" s="10" t="s">
        <v>346</v>
      </c>
      <c r="I233" s="27" t="s">
        <v>444</v>
      </c>
      <c r="J233" s="10"/>
      <c r="K233" s="10" t="s">
        <v>824</v>
      </c>
      <c r="L233" s="10" t="s">
        <v>309</v>
      </c>
      <c r="M233" s="24" t="s">
        <v>426</v>
      </c>
      <c r="N233" s="10" t="s">
        <v>496</v>
      </c>
      <c r="O233" s="10"/>
      <c r="P233" s="10"/>
      <c r="Q233" s="13"/>
    </row>
    <row r="234" spans="1:17">
      <c r="A234" s="6" t="s">
        <v>748</v>
      </c>
      <c r="B234" s="6" t="s">
        <v>270</v>
      </c>
      <c r="C234" s="19" t="s">
        <v>283</v>
      </c>
      <c r="D234" s="19">
        <f>(4 - 1)*32 + 26</f>
        <v>122</v>
      </c>
      <c r="E234" s="9" t="s">
        <v>1155</v>
      </c>
      <c r="F234" s="9" t="s">
        <v>914</v>
      </c>
      <c r="G234" s="9" t="s">
        <v>1059</v>
      </c>
      <c r="H234" s="27" t="s">
        <v>341</v>
      </c>
      <c r="I234" s="9" t="s">
        <v>445</v>
      </c>
      <c r="J234" s="9"/>
      <c r="K234" s="9"/>
      <c r="L234" s="9"/>
      <c r="M234" s="24" t="s">
        <v>427</v>
      </c>
      <c r="N234" s="9"/>
      <c r="O234" s="9"/>
      <c r="P234" s="9"/>
      <c r="Q234" s="13"/>
    </row>
    <row r="235" spans="1:17">
      <c r="A235" s="21" t="s">
        <v>749</v>
      </c>
      <c r="B235" s="7" t="s">
        <v>223</v>
      </c>
      <c r="C235" s="25" t="s">
        <v>276</v>
      </c>
      <c r="D235" s="18">
        <f>(3 - 1)*32 + 0</f>
        <v>64</v>
      </c>
      <c r="E235" s="10" t="s">
        <v>1060</v>
      </c>
      <c r="F235" s="10" t="s">
        <v>1060</v>
      </c>
      <c r="G235" s="10" t="s">
        <v>1061</v>
      </c>
      <c r="H235" s="22" t="s">
        <v>347</v>
      </c>
      <c r="I235" s="27" t="s">
        <v>446</v>
      </c>
      <c r="J235" s="22"/>
      <c r="K235" s="22" t="s">
        <v>826</v>
      </c>
      <c r="L235" s="22" t="s">
        <v>307</v>
      </c>
      <c r="M235" s="24" t="s">
        <v>428</v>
      </c>
      <c r="N235" s="10" t="s">
        <v>825</v>
      </c>
      <c r="O235" s="22"/>
      <c r="P235" s="22"/>
      <c r="Q235" s="13"/>
    </row>
    <row r="236" spans="1:17">
      <c r="A236" s="6" t="s">
        <v>750</v>
      </c>
      <c r="B236" s="6" t="s">
        <v>271</v>
      </c>
      <c r="C236" s="19" t="s">
        <v>210</v>
      </c>
      <c r="D236" s="19">
        <f>(4 - 1)*32 + 25</f>
        <v>121</v>
      </c>
      <c r="E236" s="9" t="s">
        <v>1156</v>
      </c>
      <c r="F236" s="9" t="s">
        <v>918</v>
      </c>
      <c r="G236" s="9" t="s">
        <v>1062</v>
      </c>
      <c r="H236" s="27" t="s">
        <v>342</v>
      </c>
      <c r="I236" s="9" t="s">
        <v>447</v>
      </c>
      <c r="J236" s="9"/>
      <c r="K236" s="9"/>
      <c r="L236" s="9"/>
      <c r="M236" s="24" t="s">
        <v>429</v>
      </c>
      <c r="N236" s="9" t="s">
        <v>818</v>
      </c>
      <c r="O236" s="9"/>
      <c r="P236" s="9"/>
    </row>
    <row r="237" spans="1:17">
      <c r="A237" s="7" t="s">
        <v>751</v>
      </c>
      <c r="B237" s="7" t="s">
        <v>155</v>
      </c>
      <c r="C237" s="18"/>
      <c r="D237" s="17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7">
      <c r="A238" s="6" t="s">
        <v>752</v>
      </c>
      <c r="B238" s="6" t="s">
        <v>272</v>
      </c>
      <c r="C238" s="19" t="s">
        <v>282</v>
      </c>
      <c r="D238" s="19">
        <f>(4 - 1)*32 + 23</f>
        <v>119</v>
      </c>
      <c r="E238" s="9" t="s">
        <v>1157</v>
      </c>
      <c r="F238" s="9" t="s">
        <v>922</v>
      </c>
      <c r="G238" s="9" t="s">
        <v>1063</v>
      </c>
      <c r="H238" s="27" t="s">
        <v>343</v>
      </c>
      <c r="I238" s="9" t="s">
        <v>448</v>
      </c>
      <c r="J238" s="9"/>
      <c r="K238" s="9" t="s">
        <v>833</v>
      </c>
      <c r="L238" s="9" t="s">
        <v>438</v>
      </c>
      <c r="M238" s="24" t="s">
        <v>430</v>
      </c>
      <c r="N238" s="9" t="s">
        <v>820</v>
      </c>
      <c r="O238" s="9"/>
      <c r="P238" s="9"/>
    </row>
    <row r="239" spans="1:17">
      <c r="A239" s="7" t="s">
        <v>753</v>
      </c>
      <c r="B239" s="7" t="s">
        <v>223</v>
      </c>
      <c r="C239" s="18" t="s">
        <v>278</v>
      </c>
      <c r="D239" s="18">
        <f>(3 - 1)*32 + 6</f>
        <v>70</v>
      </c>
      <c r="E239" s="10" t="s">
        <v>1064</v>
      </c>
      <c r="F239" s="10" t="s">
        <v>1064</v>
      </c>
      <c r="G239" s="10" t="s">
        <v>1065</v>
      </c>
      <c r="H239" s="10" t="s">
        <v>348</v>
      </c>
      <c r="I239" s="27" t="s">
        <v>449</v>
      </c>
      <c r="J239" s="10"/>
      <c r="K239" s="10" t="s">
        <v>827</v>
      </c>
      <c r="L239" s="10" t="s">
        <v>311</v>
      </c>
      <c r="M239" s="24" t="s">
        <v>431</v>
      </c>
      <c r="N239" s="10" t="s">
        <v>829</v>
      </c>
      <c r="O239" s="10"/>
      <c r="P239" s="10"/>
    </row>
    <row r="240" spans="1:17">
      <c r="A240" s="6" t="s">
        <v>754</v>
      </c>
      <c r="B240" s="6" t="s">
        <v>273</v>
      </c>
      <c r="C240" s="19" t="s">
        <v>211</v>
      </c>
      <c r="D240" s="19">
        <f>(4 - 1)*32 + 21</f>
        <v>117</v>
      </c>
      <c r="E240" s="9" t="s">
        <v>926</v>
      </c>
      <c r="F240" s="9" t="s">
        <v>926</v>
      </c>
      <c r="G240" s="9" t="s">
        <v>1066</v>
      </c>
      <c r="H240" s="9" t="s">
        <v>344</v>
      </c>
      <c r="I240" s="9" t="s">
        <v>450</v>
      </c>
      <c r="J240" s="9" t="s">
        <v>441</v>
      </c>
      <c r="K240" s="9" t="s">
        <v>439</v>
      </c>
      <c r="L240" s="9" t="s">
        <v>301</v>
      </c>
      <c r="M240" s="24" t="s">
        <v>432</v>
      </c>
      <c r="N240" s="9" t="s">
        <v>819</v>
      </c>
      <c r="O240" s="9"/>
      <c r="P240" s="9"/>
    </row>
    <row r="241" spans="1:17">
      <c r="A241" s="21" t="s">
        <v>755</v>
      </c>
      <c r="B241" s="7" t="s">
        <v>223</v>
      </c>
      <c r="C241" s="25" t="s">
        <v>279</v>
      </c>
      <c r="D241" s="18">
        <f>(3 - 1)*32 + 7</f>
        <v>71</v>
      </c>
      <c r="E241" s="10" t="s">
        <v>1067</v>
      </c>
      <c r="F241" s="10" t="s">
        <v>1067</v>
      </c>
      <c r="G241" s="10" t="s">
        <v>1068</v>
      </c>
      <c r="H241" s="22" t="s">
        <v>349</v>
      </c>
      <c r="I241" s="27" t="s">
        <v>451</v>
      </c>
      <c r="J241" s="22"/>
      <c r="K241" s="22" t="s">
        <v>828</v>
      </c>
      <c r="L241" s="22" t="s">
        <v>313</v>
      </c>
      <c r="M241" s="24" t="s">
        <v>433</v>
      </c>
      <c r="N241" s="22" t="s">
        <v>830</v>
      </c>
      <c r="O241" s="22"/>
      <c r="P241" s="22"/>
    </row>
    <row r="242" spans="1:17">
      <c r="A242" s="6" t="s">
        <v>756</v>
      </c>
      <c r="B242" s="6" t="s">
        <v>274</v>
      </c>
      <c r="C242" s="19" t="s">
        <v>212</v>
      </c>
      <c r="D242" s="19">
        <f>(4 - 1)*32 + 22</f>
        <v>118</v>
      </c>
      <c r="E242" s="9" t="s">
        <v>1069</v>
      </c>
      <c r="F242" s="9" t="s">
        <v>1069</v>
      </c>
      <c r="G242" s="9" t="s">
        <v>1070</v>
      </c>
      <c r="H242" s="9" t="s">
        <v>345</v>
      </c>
      <c r="I242" s="9" t="s">
        <v>452</v>
      </c>
      <c r="J242" s="9"/>
      <c r="K242" s="9"/>
      <c r="L242" s="9" t="s">
        <v>299</v>
      </c>
      <c r="M242" s="24" t="s">
        <v>434</v>
      </c>
      <c r="N242" s="9" t="s">
        <v>818</v>
      </c>
      <c r="O242" s="9"/>
      <c r="P242" s="9"/>
    </row>
    <row r="243" spans="1:17">
      <c r="A243" s="7" t="s">
        <v>757</v>
      </c>
      <c r="B243" s="7" t="s">
        <v>223</v>
      </c>
      <c r="C243" s="18" t="s">
        <v>280</v>
      </c>
      <c r="D243" s="18">
        <f>(3 - 1)*32 + 8</f>
        <v>72</v>
      </c>
      <c r="E243" s="10" t="s">
        <v>1071</v>
      </c>
      <c r="F243" s="10" t="s">
        <v>1071</v>
      </c>
      <c r="G243" s="10" t="s">
        <v>1072</v>
      </c>
      <c r="H243" s="10" t="s">
        <v>350</v>
      </c>
      <c r="I243" s="27" t="s">
        <v>453</v>
      </c>
      <c r="J243" s="10" t="s">
        <v>442</v>
      </c>
      <c r="K243" s="10"/>
      <c r="L243" s="10" t="s">
        <v>14</v>
      </c>
      <c r="M243" s="24" t="s">
        <v>435</v>
      </c>
      <c r="N243" t="s">
        <v>831</v>
      </c>
      <c r="O243" s="10"/>
      <c r="P243" s="10"/>
    </row>
    <row r="244" spans="1:17">
      <c r="A244" s="6" t="s">
        <v>758</v>
      </c>
      <c r="B244" s="6" t="s">
        <v>275</v>
      </c>
      <c r="C244" s="19" t="s">
        <v>58</v>
      </c>
      <c r="D244" s="19">
        <f>(4 - 1)*32 + 27</f>
        <v>123</v>
      </c>
      <c r="E244" s="9" t="s">
        <v>1073</v>
      </c>
      <c r="F244" s="9" t="s">
        <v>1073</v>
      </c>
      <c r="G244" s="9" t="s">
        <v>1074</v>
      </c>
      <c r="H244" s="27" t="s">
        <v>58</v>
      </c>
      <c r="I244" s="9" t="s">
        <v>57</v>
      </c>
      <c r="J244" s="9"/>
      <c r="K244" s="9"/>
      <c r="L244" s="9"/>
      <c r="M244" s="24" t="s">
        <v>436</v>
      </c>
      <c r="N244" s="9" t="s">
        <v>65</v>
      </c>
      <c r="O244" s="9"/>
      <c r="P244" s="9"/>
    </row>
    <row r="245" spans="1:17">
      <c r="A245" s="7" t="s">
        <v>759</v>
      </c>
      <c r="B245" s="7" t="s">
        <v>223</v>
      </c>
      <c r="C245" s="18" t="s">
        <v>281</v>
      </c>
      <c r="D245" s="18">
        <f>(3 - 1)*32 + 9</f>
        <v>73</v>
      </c>
      <c r="E245" s="10" t="s">
        <v>1075</v>
      </c>
      <c r="F245" s="10" t="s">
        <v>1075</v>
      </c>
      <c r="G245" s="10" t="s">
        <v>1076</v>
      </c>
      <c r="H245" s="10" t="s">
        <v>351</v>
      </c>
      <c r="I245" s="27" t="s">
        <v>454</v>
      </c>
      <c r="J245" s="10" t="s">
        <v>443</v>
      </c>
      <c r="K245" s="10"/>
      <c r="L245" s="10"/>
      <c r="M245" s="24" t="s">
        <v>354</v>
      </c>
      <c r="N245" s="10" t="s">
        <v>832</v>
      </c>
      <c r="O245" s="10"/>
      <c r="P245" s="10"/>
    </row>
    <row r="246" spans="1:17">
      <c r="A246" s="6" t="s">
        <v>761</v>
      </c>
      <c r="B246" s="6" t="s">
        <v>171</v>
      </c>
      <c r="C246" s="19" t="s">
        <v>171</v>
      </c>
      <c r="D246" s="16"/>
      <c r="E246" s="9" t="s">
        <v>1077</v>
      </c>
      <c r="F246" s="9" t="s">
        <v>1077</v>
      </c>
      <c r="G246" s="9" t="s">
        <v>1077</v>
      </c>
      <c r="H246" s="9"/>
      <c r="I246" s="9"/>
      <c r="J246" s="9"/>
      <c r="K246" s="9"/>
      <c r="L246" s="9"/>
      <c r="M246" s="6"/>
      <c r="N246" s="9"/>
      <c r="O246" s="9"/>
      <c r="P246" s="9"/>
      <c r="Q246" s="15" t="s">
        <v>80</v>
      </c>
    </row>
    <row r="247" spans="1:17">
      <c r="A247" s="21" t="s">
        <v>762</v>
      </c>
      <c r="B247" s="21" t="s">
        <v>135</v>
      </c>
      <c r="C247" s="25" t="s">
        <v>135</v>
      </c>
      <c r="D247" s="23"/>
      <c r="E247" s="10" t="s">
        <v>1078</v>
      </c>
      <c r="F247" s="10" t="s">
        <v>1078</v>
      </c>
      <c r="G247" s="10" t="s">
        <v>1078</v>
      </c>
      <c r="H247" s="22"/>
      <c r="I247" s="22"/>
      <c r="J247" s="22"/>
      <c r="K247" s="22"/>
      <c r="L247" s="22"/>
      <c r="M247" s="21"/>
      <c r="N247" s="22"/>
      <c r="O247" s="22"/>
      <c r="P247" s="22"/>
      <c r="Q247" s="15" t="s">
        <v>80</v>
      </c>
    </row>
    <row r="248" spans="1:17">
      <c r="A248" s="6" t="s">
        <v>763</v>
      </c>
      <c r="B248" s="6" t="s">
        <v>172</v>
      </c>
      <c r="C248" s="19" t="s">
        <v>172</v>
      </c>
      <c r="D248" s="16"/>
      <c r="E248" s="9" t="s">
        <v>1079</v>
      </c>
      <c r="F248" s="9" t="s">
        <v>1079</v>
      </c>
      <c r="G248" s="9" t="s">
        <v>1079</v>
      </c>
      <c r="H248" s="9"/>
      <c r="I248" s="9"/>
      <c r="J248" s="9"/>
      <c r="K248" s="9"/>
      <c r="L248" s="9"/>
      <c r="M248" s="6"/>
      <c r="N248" s="9"/>
      <c r="O248" s="9"/>
      <c r="P248" s="9"/>
      <c r="Q248" s="15" t="s">
        <v>80</v>
      </c>
    </row>
    <row r="249" spans="1:17">
      <c r="A249" s="7" t="s">
        <v>764</v>
      </c>
      <c r="B249" s="7" t="s">
        <v>136</v>
      </c>
      <c r="C249" s="18" t="s">
        <v>136</v>
      </c>
      <c r="D249" s="17"/>
      <c r="E249" s="10" t="s">
        <v>1080</v>
      </c>
      <c r="F249" s="10" t="s">
        <v>1080</v>
      </c>
      <c r="G249" s="10" t="s">
        <v>1080</v>
      </c>
      <c r="H249" s="10"/>
      <c r="I249" s="10"/>
      <c r="J249" s="10"/>
      <c r="K249" s="10"/>
      <c r="L249" s="10"/>
      <c r="M249" s="7"/>
      <c r="N249" s="10"/>
      <c r="O249" s="10"/>
      <c r="P249" s="10"/>
      <c r="Q249" s="15" t="s">
        <v>80</v>
      </c>
    </row>
    <row r="250" spans="1:17">
      <c r="A250" s="6" t="s">
        <v>765</v>
      </c>
      <c r="B250" s="6" t="s">
        <v>155</v>
      </c>
      <c r="C250" s="19"/>
      <c r="D250" s="16"/>
      <c r="E250" s="9"/>
      <c r="F250" s="9"/>
      <c r="G250" s="9"/>
      <c r="H250" s="9"/>
      <c r="I250" s="9"/>
      <c r="J250" s="9"/>
      <c r="K250" s="9"/>
      <c r="L250" s="9"/>
      <c r="M250" s="6"/>
      <c r="N250" s="9"/>
      <c r="O250" s="9"/>
      <c r="P250" s="9"/>
    </row>
    <row r="251" spans="1:17">
      <c r="A251" s="7" t="s">
        <v>766</v>
      </c>
      <c r="B251" s="7" t="s">
        <v>155</v>
      </c>
      <c r="C251" s="18"/>
      <c r="D251" s="17"/>
      <c r="E251" s="10"/>
      <c r="F251" s="10"/>
      <c r="G251" s="10"/>
      <c r="H251" s="10"/>
      <c r="I251" s="10"/>
      <c r="J251" s="10"/>
      <c r="K251" s="10"/>
      <c r="L251" s="10"/>
      <c r="M251" s="7"/>
      <c r="N251" s="10"/>
      <c r="O251" s="10"/>
      <c r="P251" s="10"/>
    </row>
    <row r="252" spans="1:17">
      <c r="A252" s="6" t="s">
        <v>767</v>
      </c>
      <c r="B252" s="6" t="s">
        <v>121</v>
      </c>
      <c r="C252" s="19" t="s">
        <v>121</v>
      </c>
      <c r="D252" s="16"/>
      <c r="E252" s="9" t="s">
        <v>1081</v>
      </c>
      <c r="F252" s="9" t="s">
        <v>1081</v>
      </c>
      <c r="G252" s="9" t="s">
        <v>1081</v>
      </c>
      <c r="H252" s="9"/>
      <c r="I252" s="9"/>
      <c r="J252" s="9"/>
      <c r="K252" s="9"/>
      <c r="L252" s="9"/>
      <c r="M252" s="6"/>
      <c r="N252" s="9"/>
      <c r="O252" s="9"/>
      <c r="P252" s="9"/>
      <c r="Q252" s="15" t="s">
        <v>80</v>
      </c>
    </row>
    <row r="253" spans="1:17">
      <c r="A253" s="21" t="s">
        <v>768</v>
      </c>
      <c r="B253" s="21" t="s">
        <v>133</v>
      </c>
      <c r="C253" s="25" t="s">
        <v>133</v>
      </c>
      <c r="D253" s="23"/>
      <c r="E253" s="10" t="s">
        <v>1082</v>
      </c>
      <c r="F253" s="10" t="s">
        <v>1082</v>
      </c>
      <c r="G253" s="10" t="s">
        <v>1082</v>
      </c>
      <c r="H253" s="22"/>
      <c r="I253" s="22"/>
      <c r="J253" s="22"/>
      <c r="K253" s="22"/>
      <c r="L253" s="22"/>
      <c r="M253" s="21"/>
      <c r="N253" s="22"/>
      <c r="O253" s="22"/>
      <c r="P253" s="22"/>
      <c r="Q253" s="15" t="s">
        <v>80</v>
      </c>
    </row>
    <row r="254" spans="1:17">
      <c r="A254" s="6" t="s">
        <v>769</v>
      </c>
      <c r="B254" s="6" t="s">
        <v>122</v>
      </c>
      <c r="C254" s="19" t="s">
        <v>122</v>
      </c>
      <c r="D254" s="16"/>
      <c r="E254" s="9" t="s">
        <v>1083</v>
      </c>
      <c r="F254" s="9" t="s">
        <v>1083</v>
      </c>
      <c r="G254" s="9" t="s">
        <v>1083</v>
      </c>
      <c r="H254" s="9"/>
      <c r="I254" s="9"/>
      <c r="J254" s="9"/>
      <c r="K254" s="9"/>
      <c r="L254" s="9"/>
      <c r="M254" s="6"/>
      <c r="N254" s="9"/>
      <c r="O254" s="9"/>
      <c r="P254" s="9"/>
      <c r="Q254" s="15" t="s">
        <v>80</v>
      </c>
    </row>
    <row r="255" spans="1:17">
      <c r="A255" s="7" t="s">
        <v>770</v>
      </c>
      <c r="B255" s="7" t="s">
        <v>134</v>
      </c>
      <c r="C255" s="18" t="s">
        <v>134</v>
      </c>
      <c r="D255" s="17"/>
      <c r="E255" s="10" t="s">
        <v>1084</v>
      </c>
      <c r="F255" s="10" t="s">
        <v>1084</v>
      </c>
      <c r="G255" s="10" t="s">
        <v>1084</v>
      </c>
      <c r="H255" s="10"/>
      <c r="I255" s="10"/>
      <c r="J255" s="10"/>
      <c r="K255" s="10"/>
      <c r="L255" s="10"/>
      <c r="M255" s="7"/>
      <c r="N255" s="10"/>
      <c r="O255" s="10"/>
      <c r="P255" s="10"/>
      <c r="Q255" s="15" t="s">
        <v>80</v>
      </c>
    </row>
    <row r="256" spans="1:17">
      <c r="A256" s="6" t="s">
        <v>771</v>
      </c>
      <c r="B256" s="6" t="s">
        <v>155</v>
      </c>
      <c r="C256" s="19"/>
      <c r="D256" s="16"/>
      <c r="E256" s="9"/>
      <c r="F256" s="9"/>
      <c r="G256" s="9"/>
      <c r="H256" s="9"/>
      <c r="I256" s="9"/>
      <c r="J256" s="9"/>
      <c r="K256" s="9"/>
      <c r="L256" s="9"/>
      <c r="M256" s="6"/>
      <c r="N256" s="9"/>
      <c r="O256" s="9"/>
      <c r="P256" s="9"/>
    </row>
    <row r="257" spans="1:17">
      <c r="A257" s="7" t="s">
        <v>772</v>
      </c>
      <c r="B257" s="7" t="s">
        <v>155</v>
      </c>
      <c r="C257" s="18"/>
      <c r="D257" s="17"/>
      <c r="E257" s="10"/>
      <c r="F257" s="10"/>
      <c r="G257" s="10"/>
      <c r="H257" s="10"/>
      <c r="I257" s="10"/>
      <c r="J257" s="10"/>
      <c r="K257" s="10"/>
      <c r="L257" s="10"/>
      <c r="M257" s="7"/>
      <c r="N257" s="10"/>
      <c r="O257" s="10"/>
      <c r="P257" s="10"/>
    </row>
    <row r="258" spans="1:17">
      <c r="A258" s="6" t="s">
        <v>773</v>
      </c>
      <c r="B258" s="6" t="s">
        <v>173</v>
      </c>
      <c r="C258" s="19" t="s">
        <v>173</v>
      </c>
      <c r="D258" s="16"/>
      <c r="E258" s="9" t="s">
        <v>1085</v>
      </c>
      <c r="F258" s="9" t="s">
        <v>1085</v>
      </c>
      <c r="G258" s="9" t="s">
        <v>1085</v>
      </c>
      <c r="H258" s="9"/>
      <c r="I258" s="9"/>
      <c r="J258" s="9"/>
      <c r="K258" s="9"/>
      <c r="L258" s="9"/>
      <c r="M258" s="6"/>
      <c r="N258" s="9"/>
      <c r="O258" s="9"/>
      <c r="P258" s="9"/>
      <c r="Q258" s="15" t="s">
        <v>80</v>
      </c>
    </row>
    <row r="259" spans="1:17">
      <c r="A259" s="21" t="s">
        <v>774</v>
      </c>
      <c r="B259" s="21" t="s">
        <v>131</v>
      </c>
      <c r="C259" s="25" t="s">
        <v>131</v>
      </c>
      <c r="D259" s="23"/>
      <c r="E259" s="10" t="s">
        <v>1086</v>
      </c>
      <c r="F259" s="10" t="s">
        <v>1086</v>
      </c>
      <c r="G259" s="10" t="s">
        <v>1086</v>
      </c>
      <c r="H259" s="22"/>
      <c r="I259" s="22"/>
      <c r="J259" s="22"/>
      <c r="K259" s="22"/>
      <c r="L259" s="22"/>
      <c r="M259" s="21"/>
      <c r="N259" s="22"/>
      <c r="O259" s="22"/>
      <c r="P259" s="22"/>
      <c r="Q259" s="15" t="s">
        <v>80</v>
      </c>
    </row>
    <row r="260" spans="1:17">
      <c r="A260" s="6" t="s">
        <v>775</v>
      </c>
      <c r="B260" s="6" t="s">
        <v>174</v>
      </c>
      <c r="C260" s="19" t="s">
        <v>174</v>
      </c>
      <c r="D260" s="16"/>
      <c r="E260" s="9" t="s">
        <v>1087</v>
      </c>
      <c r="F260" s="9" t="s">
        <v>1087</v>
      </c>
      <c r="G260" s="9" t="s">
        <v>1087</v>
      </c>
      <c r="H260" s="9"/>
      <c r="I260" s="9"/>
      <c r="J260" s="9"/>
      <c r="K260" s="9"/>
      <c r="L260" s="9"/>
      <c r="M260" s="6"/>
      <c r="N260" s="9"/>
      <c r="O260" s="9"/>
      <c r="P260" s="9"/>
      <c r="Q260" s="15" t="s">
        <v>80</v>
      </c>
    </row>
    <row r="261" spans="1:17">
      <c r="A261" s="7" t="s">
        <v>776</v>
      </c>
      <c r="B261" s="7" t="s">
        <v>132</v>
      </c>
      <c r="C261" s="18" t="s">
        <v>132</v>
      </c>
      <c r="D261" s="17"/>
      <c r="E261" s="10" t="s">
        <v>1088</v>
      </c>
      <c r="F261" s="10" t="s">
        <v>1088</v>
      </c>
      <c r="G261" s="10" t="s">
        <v>1088</v>
      </c>
      <c r="H261" s="10"/>
      <c r="I261" s="10"/>
      <c r="J261" s="10"/>
      <c r="K261" s="10"/>
      <c r="L261" s="10"/>
      <c r="M261" s="7"/>
      <c r="N261" s="10"/>
      <c r="O261" s="10"/>
      <c r="P261" s="10"/>
      <c r="Q261" s="15" t="s">
        <v>80</v>
      </c>
    </row>
    <row r="262" spans="1:17">
      <c r="A262" s="6" t="s">
        <v>777</v>
      </c>
      <c r="B262" s="6" t="s">
        <v>155</v>
      </c>
      <c r="C262" s="19"/>
      <c r="D262" s="16"/>
      <c r="E262" s="9"/>
      <c r="F262" s="9"/>
      <c r="G262" s="9"/>
      <c r="H262" s="9"/>
      <c r="I262" s="9"/>
      <c r="J262" s="9"/>
      <c r="K262" s="9"/>
      <c r="L262" s="9"/>
      <c r="M262" s="6"/>
      <c r="N262" s="9"/>
      <c r="O262" s="9"/>
      <c r="P262" s="9"/>
    </row>
    <row r="263" spans="1:17">
      <c r="A263" s="7" t="s">
        <v>778</v>
      </c>
      <c r="B263" s="7" t="s">
        <v>155</v>
      </c>
      <c r="C263" s="18"/>
      <c r="D263" s="17"/>
      <c r="E263" s="10"/>
      <c r="F263" s="10"/>
      <c r="G263" s="10"/>
      <c r="H263" s="10"/>
      <c r="I263" s="10"/>
      <c r="J263" s="10"/>
      <c r="K263" s="10"/>
      <c r="L263" s="10"/>
      <c r="M263" s="7"/>
      <c r="N263" s="10"/>
      <c r="O263" s="10"/>
      <c r="P263" s="10"/>
    </row>
    <row r="264" spans="1:17">
      <c r="A264" s="6" t="s">
        <v>779</v>
      </c>
      <c r="B264" s="6" t="s">
        <v>119</v>
      </c>
      <c r="C264" s="19" t="s">
        <v>119</v>
      </c>
      <c r="D264" s="16"/>
      <c r="E264" s="9" t="s">
        <v>1089</v>
      </c>
      <c r="F264" s="9" t="s">
        <v>1089</v>
      </c>
      <c r="G264" s="9" t="s">
        <v>1089</v>
      </c>
      <c r="H264" s="9"/>
      <c r="I264" s="9"/>
      <c r="J264" s="9"/>
      <c r="K264" s="9"/>
      <c r="L264" s="9"/>
      <c r="M264" s="6"/>
      <c r="N264" s="9"/>
      <c r="O264" s="9"/>
      <c r="P264" s="9"/>
      <c r="Q264" s="15" t="s">
        <v>80</v>
      </c>
    </row>
    <row r="265" spans="1:17">
      <c r="A265" s="21" t="s">
        <v>780</v>
      </c>
      <c r="B265" s="21" t="s">
        <v>129</v>
      </c>
      <c r="C265" s="25" t="s">
        <v>129</v>
      </c>
      <c r="D265" s="23"/>
      <c r="E265" s="10" t="s">
        <v>1090</v>
      </c>
      <c r="F265" s="10" t="s">
        <v>1090</v>
      </c>
      <c r="G265" s="10" t="s">
        <v>1090</v>
      </c>
      <c r="H265" s="22"/>
      <c r="I265" s="22"/>
      <c r="J265" s="22"/>
      <c r="K265" s="22"/>
      <c r="L265" s="22"/>
      <c r="M265" s="21"/>
      <c r="N265" s="22"/>
      <c r="O265" s="22"/>
      <c r="P265" s="22"/>
      <c r="Q265" s="15" t="s">
        <v>80</v>
      </c>
    </row>
    <row r="266" spans="1:17">
      <c r="A266" s="6" t="s">
        <v>781</v>
      </c>
      <c r="B266" s="6" t="s">
        <v>120</v>
      </c>
      <c r="C266" s="19" t="s">
        <v>120</v>
      </c>
      <c r="D266" s="16"/>
      <c r="E266" s="9" t="s">
        <v>1091</v>
      </c>
      <c r="F266" s="9" t="s">
        <v>1091</v>
      </c>
      <c r="G266" s="9" t="s">
        <v>1091</v>
      </c>
      <c r="H266" s="9"/>
      <c r="I266" s="9"/>
      <c r="J266" s="9"/>
      <c r="K266" s="9"/>
      <c r="L266" s="9"/>
      <c r="M266" s="6"/>
      <c r="N266" s="9"/>
      <c r="O266" s="9"/>
      <c r="P266" s="9"/>
      <c r="Q266" s="15" t="s">
        <v>80</v>
      </c>
    </row>
    <row r="267" spans="1:17">
      <c r="A267" s="7" t="s">
        <v>782</v>
      </c>
      <c r="B267" s="7" t="s">
        <v>130</v>
      </c>
      <c r="C267" s="18" t="s">
        <v>130</v>
      </c>
      <c r="D267" s="17"/>
      <c r="E267" s="10" t="s">
        <v>1092</v>
      </c>
      <c r="F267" s="10" t="s">
        <v>1092</v>
      </c>
      <c r="G267" s="10" t="s">
        <v>1092</v>
      </c>
      <c r="H267" s="10"/>
      <c r="I267" s="10"/>
      <c r="J267" s="10"/>
      <c r="K267" s="10"/>
      <c r="L267" s="10"/>
      <c r="M267" s="7"/>
      <c r="N267" s="10"/>
      <c r="O267" s="10"/>
      <c r="P267" s="10"/>
      <c r="Q267" s="15" t="s">
        <v>80</v>
      </c>
    </row>
    <row r="268" spans="1:17">
      <c r="A268" s="6" t="s">
        <v>783</v>
      </c>
      <c r="B268" s="6" t="s">
        <v>155</v>
      </c>
      <c r="C268" s="19"/>
      <c r="D268" s="16"/>
      <c r="E268" s="9"/>
      <c r="F268" s="9"/>
      <c r="G268" s="9"/>
      <c r="H268" s="9"/>
      <c r="I268" s="9"/>
      <c r="J268" s="9"/>
      <c r="K268" s="9"/>
      <c r="L268" s="9"/>
      <c r="M268" s="6"/>
      <c r="N268" s="9"/>
      <c r="O268" s="9"/>
      <c r="P268" s="9"/>
    </row>
    <row r="269" spans="1:17">
      <c r="A269" s="7" t="s">
        <v>784</v>
      </c>
      <c r="B269" s="7" t="s">
        <v>155</v>
      </c>
      <c r="C269" s="18"/>
      <c r="D269" s="17"/>
      <c r="E269" s="10"/>
      <c r="F269" s="10"/>
      <c r="G269" s="10"/>
      <c r="H269" s="10"/>
      <c r="I269" s="10"/>
      <c r="J269" s="10"/>
      <c r="K269" s="10"/>
      <c r="L269" s="10"/>
      <c r="M269" s="7"/>
      <c r="N269" s="10"/>
      <c r="O269" s="10"/>
      <c r="P269" s="10"/>
    </row>
    <row r="270" spans="1:17">
      <c r="A270" s="6" t="s">
        <v>785</v>
      </c>
      <c r="B270" s="6" t="s">
        <v>123</v>
      </c>
      <c r="C270" s="19" t="s">
        <v>123</v>
      </c>
      <c r="D270" s="16"/>
      <c r="E270" s="9" t="s">
        <v>1093</v>
      </c>
      <c r="F270" s="9" t="s">
        <v>1093</v>
      </c>
      <c r="G270" s="9" t="s">
        <v>1093</v>
      </c>
      <c r="H270" s="9"/>
      <c r="I270" s="9"/>
      <c r="J270" s="9"/>
      <c r="K270" s="9"/>
      <c r="L270" s="9"/>
      <c r="M270" s="6"/>
      <c r="N270" s="9"/>
      <c r="O270" s="9"/>
      <c r="P270" s="9"/>
      <c r="Q270" s="15" t="s">
        <v>80</v>
      </c>
    </row>
    <row r="271" spans="1:17">
      <c r="A271" s="21" t="s">
        <v>786</v>
      </c>
      <c r="B271" s="21" t="s">
        <v>127</v>
      </c>
      <c r="C271" s="25" t="s">
        <v>127</v>
      </c>
      <c r="D271" s="23"/>
      <c r="E271" s="10" t="s">
        <v>1094</v>
      </c>
      <c r="F271" s="10" t="s">
        <v>1094</v>
      </c>
      <c r="G271" s="10" t="s">
        <v>1094</v>
      </c>
      <c r="H271" s="22"/>
      <c r="I271" s="22"/>
      <c r="J271" s="22"/>
      <c r="K271" s="22"/>
      <c r="L271" s="22"/>
      <c r="M271" s="21"/>
      <c r="N271" s="22"/>
      <c r="O271" s="22"/>
      <c r="P271" s="22"/>
      <c r="Q271" s="15" t="s">
        <v>80</v>
      </c>
    </row>
    <row r="272" spans="1:17">
      <c r="A272" s="6" t="s">
        <v>787</v>
      </c>
      <c r="B272" s="6" t="s">
        <v>124</v>
      </c>
      <c r="C272" s="19" t="s">
        <v>124</v>
      </c>
      <c r="D272" s="16"/>
      <c r="E272" s="9" t="s">
        <v>1095</v>
      </c>
      <c r="F272" s="9" t="s">
        <v>1095</v>
      </c>
      <c r="G272" s="9" t="s">
        <v>1095</v>
      </c>
      <c r="H272" s="9"/>
      <c r="I272" s="9"/>
      <c r="J272" s="9"/>
      <c r="K272" s="9"/>
      <c r="L272" s="9"/>
      <c r="M272" s="6"/>
      <c r="N272" s="9"/>
      <c r="O272" s="9"/>
      <c r="P272" s="9"/>
      <c r="Q272" s="15" t="s">
        <v>80</v>
      </c>
    </row>
    <row r="273" spans="1:17">
      <c r="A273" s="7" t="s">
        <v>788</v>
      </c>
      <c r="B273" s="7" t="s">
        <v>128</v>
      </c>
      <c r="C273" s="18" t="s">
        <v>128</v>
      </c>
      <c r="D273" s="17"/>
      <c r="E273" s="10" t="s">
        <v>1096</v>
      </c>
      <c r="F273" s="10" t="s">
        <v>1096</v>
      </c>
      <c r="G273" s="10" t="s">
        <v>1096</v>
      </c>
      <c r="H273" s="10"/>
      <c r="I273" s="10"/>
      <c r="J273" s="10"/>
      <c r="K273" s="10"/>
      <c r="L273" s="10"/>
      <c r="M273" s="7"/>
      <c r="N273" s="10"/>
      <c r="O273" s="10"/>
      <c r="P273" s="10"/>
      <c r="Q273" s="15" t="s">
        <v>80</v>
      </c>
    </row>
    <row r="274" spans="1:17">
      <c r="A274" s="6" t="s">
        <v>789</v>
      </c>
      <c r="B274" s="6" t="s">
        <v>155</v>
      </c>
      <c r="C274" s="19"/>
      <c r="D274" s="16"/>
      <c r="E274" s="9"/>
      <c r="F274" s="9"/>
      <c r="G274" s="9"/>
      <c r="H274" s="9"/>
      <c r="I274" s="9"/>
      <c r="J274" s="9"/>
      <c r="K274" s="9"/>
      <c r="L274" s="9"/>
      <c r="M274" s="6"/>
      <c r="N274" s="9"/>
      <c r="O274" s="9"/>
      <c r="P274" s="9"/>
    </row>
    <row r="275" spans="1:17">
      <c r="A275" s="7" t="s">
        <v>790</v>
      </c>
      <c r="B275" s="7" t="s">
        <v>155</v>
      </c>
      <c r="C275" s="18"/>
      <c r="D275" s="17"/>
      <c r="E275" s="10"/>
      <c r="F275" s="10"/>
      <c r="G275" s="10"/>
      <c r="H275" s="10"/>
      <c r="I275" s="10"/>
      <c r="J275" s="10"/>
      <c r="K275" s="10"/>
      <c r="L275" s="10"/>
      <c r="M275" s="7"/>
      <c r="N275" s="10"/>
      <c r="O275" s="10"/>
      <c r="P275" s="10"/>
    </row>
    <row r="276" spans="1:17">
      <c r="A276" s="6" t="s">
        <v>791</v>
      </c>
      <c r="B276" s="6"/>
      <c r="C276" s="19"/>
      <c r="D276" s="16"/>
      <c r="E276" s="9" t="s">
        <v>1097</v>
      </c>
      <c r="F276" s="9" t="s">
        <v>1097</v>
      </c>
      <c r="G276" s="9" t="s">
        <v>1097</v>
      </c>
      <c r="H276" s="9"/>
      <c r="I276" s="9"/>
      <c r="J276" s="9"/>
      <c r="K276" s="9"/>
      <c r="L276" s="9"/>
      <c r="M276" s="6"/>
      <c r="N276" s="9"/>
      <c r="O276" s="9"/>
      <c r="P276" s="9"/>
    </row>
    <row r="277" spans="1:17">
      <c r="A277" s="21" t="s">
        <v>792</v>
      </c>
      <c r="B277" s="21" t="s">
        <v>141</v>
      </c>
      <c r="C277" s="25"/>
      <c r="D277" s="23"/>
      <c r="E277" s="10" t="s">
        <v>1098</v>
      </c>
      <c r="F277" s="10" t="s">
        <v>1098</v>
      </c>
      <c r="G277" s="10" t="s">
        <v>1098</v>
      </c>
      <c r="H277" s="22"/>
      <c r="I277" s="22"/>
      <c r="J277" s="22"/>
      <c r="K277" s="22"/>
      <c r="L277" s="22"/>
      <c r="M277" s="21"/>
      <c r="N277" s="22"/>
      <c r="O277" s="22"/>
      <c r="P277" s="22"/>
      <c r="Q277" s="15" t="s">
        <v>79</v>
      </c>
    </row>
    <row r="278" spans="1:17">
      <c r="A278" s="6" t="s">
        <v>793</v>
      </c>
      <c r="B278" s="6" t="s">
        <v>256</v>
      </c>
      <c r="C278" s="19"/>
      <c r="D278" s="19"/>
      <c r="E278" s="9" t="s">
        <v>1099</v>
      </c>
      <c r="F278" s="9" t="s">
        <v>1099</v>
      </c>
      <c r="G278" s="9" t="s">
        <v>1099</v>
      </c>
      <c r="H278" s="9"/>
      <c r="I278" s="9"/>
      <c r="J278" s="9"/>
      <c r="K278" s="9"/>
      <c r="L278" s="9"/>
      <c r="M278" s="6"/>
      <c r="N278" s="9"/>
      <c r="O278" s="9"/>
      <c r="P278" s="9"/>
      <c r="Q278" s="11" t="s">
        <v>719</v>
      </c>
    </row>
    <row r="279" spans="1:17">
      <c r="A279" s="7" t="s">
        <v>794</v>
      </c>
      <c r="B279" s="7" t="s">
        <v>142</v>
      </c>
      <c r="C279" s="18"/>
      <c r="D279" s="17"/>
      <c r="E279" s="10" t="s">
        <v>1098</v>
      </c>
      <c r="F279" s="10" t="s">
        <v>1098</v>
      </c>
      <c r="G279" s="10" t="s">
        <v>1098</v>
      </c>
      <c r="H279" s="10"/>
      <c r="I279" s="10"/>
      <c r="J279" s="10"/>
      <c r="K279" s="10"/>
      <c r="L279" s="10"/>
      <c r="M279" s="7"/>
      <c r="N279" s="10"/>
      <c r="O279" s="10"/>
      <c r="P279" s="10"/>
      <c r="Q279" s="15" t="s">
        <v>79</v>
      </c>
    </row>
    <row r="280" spans="1:17">
      <c r="A280" s="6" t="s">
        <v>795</v>
      </c>
      <c r="B280" s="6" t="s">
        <v>155</v>
      </c>
      <c r="C280" s="19"/>
      <c r="D280" s="16"/>
      <c r="E280" s="9"/>
      <c r="F280" s="9"/>
      <c r="G280" s="9"/>
      <c r="H280" s="9"/>
      <c r="I280" s="9"/>
      <c r="J280" s="9"/>
      <c r="K280" s="9"/>
      <c r="L280" s="9"/>
      <c r="M280" s="6"/>
      <c r="N280" s="9"/>
      <c r="O280" s="9"/>
      <c r="P280" s="9"/>
    </row>
    <row r="281" spans="1:17">
      <c r="A281" s="7" t="s">
        <v>796</v>
      </c>
      <c r="B281" s="7" t="s">
        <v>155</v>
      </c>
      <c r="C281" s="18"/>
      <c r="D281" s="17"/>
      <c r="E281" s="10"/>
      <c r="F281" s="10"/>
      <c r="G281" s="10"/>
      <c r="H281" s="10"/>
      <c r="I281" s="10"/>
      <c r="J281" s="10"/>
      <c r="K281" s="10"/>
      <c r="L281" s="10"/>
      <c r="M281" s="7"/>
      <c r="N281" s="10"/>
      <c r="O281" s="10"/>
      <c r="P281" s="10"/>
    </row>
    <row r="282" spans="1:17">
      <c r="A282" s="6" t="s">
        <v>797</v>
      </c>
      <c r="B282" s="6" t="s">
        <v>138</v>
      </c>
      <c r="C282" s="19"/>
      <c r="D282" s="16"/>
      <c r="E282" s="9" t="s">
        <v>1100</v>
      </c>
      <c r="F282" s="9" t="s">
        <v>1100</v>
      </c>
      <c r="G282" s="9" t="s">
        <v>1100</v>
      </c>
      <c r="H282" s="9"/>
      <c r="I282" s="9"/>
      <c r="J282" s="9"/>
      <c r="K282" s="9"/>
      <c r="L282" s="9"/>
      <c r="M282" s="6"/>
      <c r="N282" s="9"/>
      <c r="O282" s="9"/>
      <c r="P282" s="9"/>
      <c r="Q282" s="15" t="s">
        <v>79</v>
      </c>
    </row>
    <row r="283" spans="1:17">
      <c r="A283" s="21" t="s">
        <v>798</v>
      </c>
      <c r="B283" s="21" t="s">
        <v>140</v>
      </c>
      <c r="C283" s="25"/>
      <c r="D283" s="23"/>
      <c r="E283" s="10" t="s">
        <v>1098</v>
      </c>
      <c r="F283" s="10" t="s">
        <v>1098</v>
      </c>
      <c r="G283" s="10" t="s">
        <v>1098</v>
      </c>
      <c r="H283" s="22"/>
      <c r="I283" s="22"/>
      <c r="J283" s="22"/>
      <c r="K283" s="22"/>
      <c r="L283" s="22"/>
      <c r="M283" s="21"/>
      <c r="N283" s="22"/>
      <c r="O283" s="22"/>
      <c r="P283" s="22"/>
      <c r="Q283" s="15" t="s">
        <v>79</v>
      </c>
    </row>
    <row r="284" spans="1:17">
      <c r="A284" s="6" t="s">
        <v>799</v>
      </c>
      <c r="B284" s="6" t="s">
        <v>137</v>
      </c>
      <c r="C284" s="19"/>
      <c r="D284" s="16"/>
      <c r="E284" s="9" t="s">
        <v>1101</v>
      </c>
      <c r="F284" s="9" t="s">
        <v>1101</v>
      </c>
      <c r="G284" s="9" t="s">
        <v>1101</v>
      </c>
      <c r="H284" s="9"/>
      <c r="I284" s="9"/>
      <c r="J284" s="9"/>
      <c r="K284" s="9"/>
      <c r="L284" s="9"/>
      <c r="M284" s="6"/>
      <c r="N284" s="9"/>
      <c r="O284" s="9"/>
      <c r="P284" s="9"/>
      <c r="Q284" s="15" t="s">
        <v>79</v>
      </c>
    </row>
    <row r="285" spans="1:17">
      <c r="A285" s="7" t="s">
        <v>800</v>
      </c>
      <c r="B285" s="7" t="s">
        <v>139</v>
      </c>
      <c r="C285" s="18"/>
      <c r="D285" s="17"/>
      <c r="E285" s="10" t="s">
        <v>1098</v>
      </c>
      <c r="F285" s="10" t="s">
        <v>1098</v>
      </c>
      <c r="G285" s="10" t="s">
        <v>1098</v>
      </c>
      <c r="H285" s="10"/>
      <c r="I285" s="10"/>
      <c r="J285" s="10"/>
      <c r="K285" s="10"/>
      <c r="L285" s="10"/>
      <c r="M285" s="7"/>
      <c r="N285" s="10"/>
      <c r="O285" s="10"/>
      <c r="P285" s="10"/>
      <c r="Q285" s="15" t="s">
        <v>79</v>
      </c>
    </row>
  </sheetData>
  <sortState xmlns:xlrd2="http://schemas.microsoft.com/office/spreadsheetml/2017/richdata2" ref="A6:N285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History</vt:lpstr>
      <vt:lpstr>iMX8M Nano uCOM Pin Muxing</vt:lpstr>
    </vt:vector>
  </TitlesOfParts>
  <Company>Freescale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Sun</dc:creator>
  <cp:lastModifiedBy>Anders Rosvall</cp:lastModifiedBy>
  <dcterms:created xsi:type="dcterms:W3CDTF">2011-09-22T14:00:29Z</dcterms:created>
  <dcterms:modified xsi:type="dcterms:W3CDTF">2023-09-21T12:46:25Z</dcterms:modified>
</cp:coreProperties>
</file>