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.2\products\Boards\COM_iMX8M_Mini\pinning\"/>
    </mc:Choice>
  </mc:AlternateContent>
  <xr:revisionPtr revIDLastSave="0" documentId="13_ncr:1_{800F1915-24F6-4720-BD93-D067E4125815}" xr6:coauthVersionLast="47" xr6:coauthVersionMax="47" xr10:uidLastSave="{00000000-0000-0000-0000-000000000000}"/>
  <bookViews>
    <workbookView xWindow="30150" yWindow="0" windowWidth="27240" windowHeight="15300" tabRatio="279" firstSheet="1" activeTab="1" xr2:uid="{00000000-000D-0000-FFFF-FFFF00000000}"/>
  </bookViews>
  <sheets>
    <sheet name="Revision History" sheetId="8" r:id="rId1"/>
    <sheet name="iMX8M-Mini uCOM Pin Muxing V2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0" i="7" l="1"/>
  <c r="F228" i="7"/>
  <c r="F226" i="7"/>
  <c r="F224" i="7"/>
  <c r="F222" i="7"/>
  <c r="F220" i="7"/>
  <c r="F218" i="7"/>
  <c r="F216" i="7"/>
  <c r="F214" i="7"/>
  <c r="F212" i="7"/>
  <c r="F210" i="7"/>
  <c r="F208" i="7"/>
  <c r="F128" i="7"/>
  <c r="F130" i="7"/>
  <c r="F132" i="7"/>
  <c r="F134" i="7"/>
  <c r="F136" i="7"/>
  <c r="F138" i="7"/>
  <c r="F142" i="7"/>
  <c r="F153" i="7"/>
  <c r="F155" i="7"/>
  <c r="F161" i="7"/>
  <c r="F163" i="7"/>
  <c r="F162" i="7"/>
  <c r="F164" i="7"/>
  <c r="F165" i="7"/>
  <c r="F167" i="7"/>
  <c r="F239" i="7"/>
  <c r="F235" i="7"/>
  <c r="F233" i="7"/>
  <c r="F241" i="7"/>
  <c r="F243" i="7"/>
  <c r="F245" i="7"/>
  <c r="F127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6" i="7"/>
  <c r="F105" i="7"/>
  <c r="F104" i="7"/>
  <c r="F103" i="7"/>
  <c r="F102" i="7"/>
  <c r="F101" i="7"/>
  <c r="F100" i="7"/>
  <c r="F99" i="7"/>
  <c r="F98" i="7"/>
  <c r="F95" i="7"/>
  <c r="F94" i="7"/>
  <c r="F93" i="7"/>
  <c r="F92" i="7"/>
  <c r="F91" i="7"/>
  <c r="F90" i="7"/>
  <c r="F89" i="7"/>
  <c r="F88" i="7"/>
  <c r="F84" i="7"/>
  <c r="F83" i="7"/>
  <c r="F82" i="7"/>
  <c r="F80" i="7"/>
  <c r="F78" i="7"/>
  <c r="F74" i="7"/>
  <c r="F72" i="7"/>
  <c r="F70" i="7"/>
  <c r="F68" i="7"/>
  <c r="F64" i="7"/>
  <c r="F62" i="7"/>
  <c r="F60" i="7"/>
  <c r="F58" i="7"/>
  <c r="F54" i="7"/>
  <c r="F52" i="7"/>
  <c r="F50" i="7"/>
  <c r="F48" i="7"/>
  <c r="F44" i="7"/>
  <c r="F42" i="7"/>
  <c r="F38" i="7"/>
  <c r="F40" i="7" l="1"/>
  <c r="F157" i="7"/>
  <c r="F159" i="7"/>
  <c r="F85" i="7"/>
  <c r="F244" i="7"/>
  <c r="F234" i="7"/>
  <c r="F236" i="7"/>
  <c r="F238" i="7"/>
  <c r="F232" i="7"/>
  <c r="F242" i="7"/>
  <c r="F240" i="7"/>
  <c r="F133" i="7"/>
  <c r="F135" i="7"/>
  <c r="F137" i="7"/>
  <c r="F139" i="7"/>
  <c r="F143" i="7"/>
  <c r="F145" i="7"/>
  <c r="F147" i="7"/>
  <c r="F149" i="7"/>
  <c r="F107" i="7"/>
  <c r="F148" i="7"/>
  <c r="F150" i="7"/>
  <c r="F146" i="7"/>
  <c r="F144" i="7"/>
  <c r="F278" i="7"/>
</calcChain>
</file>

<file path=xl/sharedStrings.xml><?xml version="1.0" encoding="utf-8"?>
<sst xmlns="http://schemas.openxmlformats.org/spreadsheetml/2006/main" count="2267" uniqueCount="1577">
  <si>
    <t>SD2_CMD</t>
  </si>
  <si>
    <t>SD2_CLK</t>
  </si>
  <si>
    <t>SD2_DATA0</t>
  </si>
  <si>
    <t>SD2_DATA1</t>
  </si>
  <si>
    <t>SD2_DATA2</t>
  </si>
  <si>
    <t>SD2_DATA3</t>
  </si>
  <si>
    <t>LCD_CLK</t>
  </si>
  <si>
    <t>LCD_ENABLE</t>
  </si>
  <si>
    <t>LCD_HSYNC</t>
  </si>
  <si>
    <t>LCD_VSYNC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</si>
  <si>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</si>
  <si>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</si>
  <si>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</si>
  <si>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</si>
  <si>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</si>
  <si>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</si>
  <si>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</si>
  <si>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</si>
  <si>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</si>
  <si>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</si>
  <si>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</si>
  <si>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</si>
  <si>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</si>
  <si>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</si>
  <si>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</si>
  <si>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</si>
  <si>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</si>
  <si>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</si>
  <si>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</si>
  <si>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</si>
  <si>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</si>
  <si>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</si>
  <si>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</si>
  <si>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</si>
  <si>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</si>
  <si>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</si>
  <si>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</si>
  <si>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</si>
  <si>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</si>
  <si>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</si>
  <si>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</si>
  <si>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</si>
  <si>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</si>
  <si>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</si>
  <si>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</si>
  <si>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</si>
  <si>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</si>
  <si>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</si>
  <si>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</si>
  <si>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</si>
  <si>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</si>
  <si>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</si>
  <si>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</si>
  <si>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</si>
  <si>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</si>
  <si>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</si>
  <si>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</si>
  <si>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</si>
  <si>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</si>
  <si>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</si>
  <si>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</si>
  <si>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</si>
  <si>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</si>
  <si>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</si>
  <si>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</si>
  <si>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</si>
  <si>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</si>
  <si>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</si>
  <si>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</si>
  <si>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</si>
  <si>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</si>
  <si>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</si>
  <si>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</si>
  <si>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</si>
  <si>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</si>
  <si>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</si>
  <si>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</si>
  <si>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</si>
  <si>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</si>
  <si>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</si>
  <si>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</si>
  <si>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</si>
  <si>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</si>
  <si>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</si>
  <si>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</si>
  <si>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</si>
  <si>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</si>
  <si>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</si>
  <si>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</si>
  <si>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</si>
  <si>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</si>
  <si>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</si>
  <si>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</si>
  <si>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</si>
  <si>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</si>
  <si>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</si>
  <si>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</si>
  <si>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</si>
  <si>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</si>
  <si>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</si>
  <si>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</si>
  <si>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</si>
  <si>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</si>
  <si>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</si>
  <si>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</si>
  <si>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</si>
  <si>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</si>
  <si>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</si>
  <si>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</si>
  <si>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</si>
  <si>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</si>
  <si>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</si>
  <si>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</si>
  <si>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</si>
  <si>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</si>
  <si>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</si>
  <si>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</si>
  <si>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</si>
  <si>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</si>
  <si>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</si>
  <si>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</si>
  <si>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</si>
  <si>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</si>
  <si>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</si>
  <si>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</si>
  <si>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</si>
  <si>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</si>
  <si>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</si>
  <si>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</si>
  <si>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</si>
  <si>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</si>
  <si>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</si>
  <si>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</si>
  <si>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</si>
  <si>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</si>
  <si>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</si>
  <si>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</si>
  <si>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</si>
  <si>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</si>
  <si>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</si>
  <si>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</si>
  <si>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</si>
  <si>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</si>
  <si>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</si>
  <si>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</si>
  <si>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</si>
  <si>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</si>
  <si>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</si>
  <si>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</si>
  <si>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</si>
  <si>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</si>
  <si>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</si>
  <si>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</si>
  <si>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</si>
  <si>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</si>
  <si>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</si>
  <si>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</si>
  <si>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</si>
  <si>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</si>
  <si>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</si>
  <si>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</si>
  <si>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</si>
  <si>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</si>
  <si>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</si>
  <si>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</si>
  <si>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</si>
  <si>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</si>
  <si>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</si>
  <si>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</si>
  <si>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</si>
  <si>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</si>
  <si>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</si>
  <si>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</si>
  <si>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</si>
  <si>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</si>
  <si>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</si>
  <si>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</si>
  <si>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</si>
  <si>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</si>
  <si>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</si>
  <si>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</si>
  <si>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</si>
  <si>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</si>
  <si>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</si>
  <si>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</si>
  <si>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</si>
  <si>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</si>
  <si>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</si>
  <si>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</si>
  <si>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</si>
  <si>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</si>
  <si>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</si>
  <si>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</si>
  <si>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</si>
  <si>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</si>
  <si>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</si>
  <si>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</si>
  <si>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</si>
  <si>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</si>
  <si>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</si>
  <si>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</si>
  <si>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</si>
  <si>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</si>
  <si>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</si>
  <si>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</si>
  <si>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</si>
  <si>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</si>
  <si>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</si>
  <si>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</si>
  <si>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</si>
  <si>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</si>
  <si>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</si>
  <si>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</si>
  <si>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</si>
  <si>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</si>
  <si>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</si>
  <si>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</si>
  <si>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</si>
  <si>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</si>
  <si>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</si>
  <si>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</si>
  <si>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</si>
  <si>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</si>
  <si>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</si>
  <si>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</si>
  <si>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</si>
  <si>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</si>
  <si>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</si>
  <si>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</si>
  <si>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</si>
  <si>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</si>
  <si>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</si>
  <si>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</si>
  <si>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</si>
  <si>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</si>
  <si>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</si>
  <si>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</si>
  <si>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</si>
  <si>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</si>
  <si>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</si>
  <si>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</si>
  <si>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</si>
  <si>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</si>
  <si>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</si>
  <si>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</si>
  <si>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</si>
  <si>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</si>
  <si>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</si>
  <si>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</si>
  <si>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</si>
  <si>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</si>
  <si>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</si>
  <si>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</si>
  <si>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</si>
  <si>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</si>
  <si>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</si>
  <si>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</si>
  <si>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</si>
  <si>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</si>
  <si>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</si>
  <si>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</si>
  <si>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</si>
  <si>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</si>
  <si>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</si>
  <si>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</si>
  <si>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</si>
  <si>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</si>
  <si>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</si>
  <si>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</si>
  <si>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</si>
  <si>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</si>
  <si>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</si>
  <si>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</si>
  <si>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</si>
  <si>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</si>
  <si>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</si>
  <si>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</si>
  <si>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</si>
  <si>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</si>
  <si>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P021/42</t>
  </si>
  <si>
    <t>P018/36</t>
  </si>
  <si>
    <t>GPIO-B</t>
  </si>
  <si>
    <t>GPIO-A</t>
  </si>
  <si>
    <t>SPDIF_IN</t>
  </si>
  <si>
    <t>SPDIF_OUT</t>
  </si>
  <si>
    <t>S010/19</t>
  </si>
  <si>
    <t>S011/21</t>
  </si>
  <si>
    <t>GPIO-H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</si>
  <si>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</si>
  <si>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</si>
  <si>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</si>
  <si>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</si>
  <si>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</si>
  <si>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</si>
  <si>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</si>
  <si>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</si>
  <si>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</si>
  <si>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</si>
  <si>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</si>
  <si>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</si>
  <si>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</si>
  <si>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</si>
  <si>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</si>
  <si>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</si>
  <si>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</si>
  <si>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</si>
  <si>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</si>
  <si>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</si>
  <si>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</si>
  <si>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</si>
  <si>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</si>
  <si>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</si>
  <si>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</si>
  <si>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</si>
  <si>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</si>
  <si>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</si>
  <si>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</si>
  <si>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</si>
  <si>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</si>
  <si>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</si>
  <si>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</si>
  <si>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</si>
  <si>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</si>
  <si>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</si>
  <si>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</si>
  <si>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</si>
  <si>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</si>
  <si>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</si>
  <si>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</si>
  <si>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</si>
  <si>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</si>
  <si>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</si>
  <si>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</si>
  <si>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</si>
  <si>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</si>
  <si>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</si>
  <si>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</si>
  <si>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</si>
  <si>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</si>
  <si>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</si>
  <si>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</si>
  <si>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</si>
  <si>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</si>
  <si>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</si>
  <si>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</si>
  <si>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</si>
  <si>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</si>
  <si>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</si>
  <si>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</si>
  <si>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</si>
  <si>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</si>
  <si>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</si>
  <si>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</si>
  <si>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</si>
  <si>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</si>
  <si>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</si>
  <si>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</si>
  <si>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</si>
  <si>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</si>
  <si>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</si>
  <si>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</si>
  <si>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</si>
  <si>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</si>
  <si>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</si>
  <si>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</si>
  <si>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</si>
  <si>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</si>
  <si>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</si>
  <si>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</si>
  <si>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</si>
  <si>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</si>
  <si>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</si>
  <si>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</si>
  <si>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</si>
  <si>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</si>
  <si>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</si>
  <si>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</si>
  <si>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</si>
  <si>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</si>
  <si>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</si>
  <si>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</si>
  <si>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</si>
  <si>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</si>
  <si>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</si>
  <si>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</si>
  <si>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</si>
  <si>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</si>
  <si>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</si>
  <si>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</si>
  <si>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</si>
  <si>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</si>
  <si>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</si>
  <si>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</si>
  <si>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</si>
  <si>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</si>
  <si>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</si>
  <si>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</si>
  <si>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</si>
  <si>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</si>
  <si>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</si>
  <si>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</si>
  <si>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</si>
  <si>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</si>
  <si>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</si>
  <si>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</si>
  <si>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</si>
  <si>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</si>
  <si>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</si>
  <si>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</si>
  <si>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</si>
  <si>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P083/174</t>
  </si>
  <si>
    <t>P084/176</t>
  </si>
  <si>
    <t>P085/178</t>
  </si>
  <si>
    <t>USB2_VBUS</t>
  </si>
  <si>
    <t>P086/180</t>
  </si>
  <si>
    <t>USB_H2_PWR_EN</t>
  </si>
  <si>
    <t>USB2_ID</t>
  </si>
  <si>
    <t>P087/182</t>
  </si>
  <si>
    <t>ONOFF</t>
  </si>
  <si>
    <t>P089/186</t>
  </si>
  <si>
    <t>P090/188</t>
  </si>
  <si>
    <t>USB_H2_DN</t>
  </si>
  <si>
    <t>USB_H2_DP</t>
  </si>
  <si>
    <t>USB1_DN</t>
  </si>
  <si>
    <t>USB1_DP</t>
  </si>
  <si>
    <t>USB1_ID</t>
  </si>
  <si>
    <t>USB1_VBUS</t>
  </si>
  <si>
    <t>Part of USB Host I/F</t>
  </si>
  <si>
    <t>SW3</t>
  </si>
  <si>
    <t>connected to Eth-Phy</t>
  </si>
  <si>
    <t>USB2_DN</t>
  </si>
  <si>
    <t>USB2_DP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</si>
  <si>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</si>
  <si>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</si>
  <si>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</si>
  <si>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</si>
  <si>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</si>
  <si>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</si>
  <si>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</si>
  <si>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</si>
  <si>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</si>
  <si>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</si>
  <si>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</si>
  <si>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</si>
  <si>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</si>
  <si>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</si>
  <si>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</si>
  <si>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</si>
  <si>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</si>
  <si>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</si>
  <si>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</si>
  <si>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</si>
  <si>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</si>
  <si>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</si>
  <si>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</si>
  <si>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</si>
  <si>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</si>
  <si>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</si>
  <si>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</si>
  <si>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</si>
  <si>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</si>
  <si>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</si>
  <si>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</si>
  <si>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</si>
  <si>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</si>
  <si>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</si>
  <si>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</si>
  <si>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Note: Signal as 2.2Kohm pullup resistor to 3.3V</t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</si>
  <si>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</si>
  <si>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</si>
  <si>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</si>
  <si>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S035/69</t>
  </si>
  <si>
    <t>S036/71</t>
  </si>
  <si>
    <t>S038/75</t>
  </si>
  <si>
    <t>S039/77</t>
  </si>
  <si>
    <t>S041/81</t>
  </si>
  <si>
    <t>S042/83</t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</si>
  <si>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</si>
  <si>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</si>
  <si>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</si>
  <si>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</si>
  <si>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</si>
  <si>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</si>
  <si>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</si>
  <si>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</si>
  <si>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AIN4</t>
  </si>
  <si>
    <t>AIN3</t>
  </si>
  <si>
    <t>AIN2</t>
  </si>
  <si>
    <t>AIN1</t>
  </si>
  <si>
    <t>AIN0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</si>
  <si>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</si>
  <si>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</si>
  <si>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</si>
  <si>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</si>
  <si>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</si>
  <si>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</si>
  <si>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</si>
  <si>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</si>
  <si>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</si>
  <si>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POR_B</t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</si>
  <si>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</si>
  <si>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</si>
  <si>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</si>
  <si>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</si>
  <si>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</si>
  <si>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</si>
  <si>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</si>
  <si>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</si>
  <si>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</si>
  <si>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</si>
  <si>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</si>
  <si>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</si>
  <si>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</si>
  <si>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</si>
  <si>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</si>
  <si>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</si>
  <si>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</si>
  <si>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</si>
  <si>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</si>
  <si>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</si>
  <si>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</si>
  <si>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</si>
  <si>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</si>
  <si>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</si>
  <si>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</si>
  <si>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</si>
  <si>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</si>
  <si>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</si>
  <si>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</si>
  <si>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</si>
  <si>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</si>
  <si>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</si>
  <si>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</si>
  <si>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</si>
  <si>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</si>
  <si>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</si>
  <si>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</si>
  <si>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</si>
  <si>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</si>
  <si>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</si>
  <si>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</si>
  <si>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</si>
  <si>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</si>
  <si>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</si>
  <si>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</si>
  <si>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</si>
  <si>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</si>
  <si>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</si>
  <si>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</si>
  <si>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</si>
  <si>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</si>
  <si>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</si>
  <si>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</si>
  <si>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</si>
  <si>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</si>
  <si>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</si>
  <si>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</si>
  <si>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</si>
  <si>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</si>
  <si>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</si>
  <si>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</si>
  <si>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</si>
  <si>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</si>
  <si>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</si>
  <si>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</si>
  <si>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</si>
  <si>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</si>
  <si>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</si>
  <si>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</si>
  <si>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</si>
  <si>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</si>
  <si>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</si>
  <si>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</si>
  <si>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</si>
  <si>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</si>
  <si>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</si>
  <si>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</si>
  <si>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</si>
  <si>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</si>
  <si>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</si>
  <si>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</si>
  <si>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</si>
  <si>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</si>
  <si>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</si>
  <si>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</si>
  <si>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</si>
  <si>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</si>
  <si>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</si>
  <si>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</si>
  <si>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</si>
  <si>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</si>
  <si>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</si>
  <si>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</si>
  <si>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</si>
  <si>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</si>
  <si>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</si>
  <si>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</si>
  <si>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</si>
  <si>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</si>
  <si>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</si>
  <si>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</si>
  <si>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</si>
  <si>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</si>
  <si>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</si>
  <si>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</si>
  <si>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</si>
  <si>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</si>
  <si>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</si>
  <si>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</si>
  <si>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</si>
  <si>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</si>
  <si>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</si>
  <si>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</si>
  <si>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</si>
  <si>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</si>
  <si>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</si>
  <si>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</si>
  <si>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</si>
  <si>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</si>
  <si>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</si>
  <si>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</si>
  <si>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</si>
  <si>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</si>
  <si>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</si>
  <si>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</si>
  <si>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</si>
  <si>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</si>
  <si>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</si>
  <si>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</si>
  <si>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</si>
  <si>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</si>
  <si>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</si>
  <si>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</si>
  <si>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</si>
  <si>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</si>
  <si>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</si>
  <si>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</si>
  <si>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</si>
  <si>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</si>
  <si>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</si>
  <si>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</si>
  <si>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</si>
  <si>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</si>
  <si>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</si>
  <si>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</si>
  <si>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</si>
  <si>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</si>
  <si>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</si>
  <si>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</si>
  <si>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</si>
  <si>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</si>
  <si>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Used for PCIe I/F (J30)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</si>
  <si>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</si>
  <si>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</si>
  <si>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</si>
  <si>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</si>
  <si>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</si>
  <si>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</si>
  <si>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</si>
  <si>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</si>
  <si>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</si>
  <si>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</si>
  <si>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</si>
  <si>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</si>
  <si>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</si>
  <si>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</si>
  <si>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</si>
  <si>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</si>
  <si>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</si>
  <si>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</si>
  <si>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</si>
  <si>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</si>
  <si>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</si>
  <si>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</si>
  <si>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</si>
  <si>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</si>
  <si>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</si>
  <si>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</si>
  <si>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</si>
  <si>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</si>
  <si>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</si>
  <si>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</si>
  <si>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</si>
  <si>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</si>
  <si>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</si>
  <si>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</si>
  <si>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</si>
  <si>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</si>
  <si>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</si>
  <si>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</si>
  <si>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</si>
  <si>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</si>
  <si>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</si>
  <si>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</si>
  <si>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</si>
  <si>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</si>
  <si>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Via ouput buffer: J39, pin 33</t>
  </si>
  <si>
    <t>Via ouput buffer: J39, pin 32</t>
  </si>
  <si>
    <t>Via ouput buffer: J39, pin 30</t>
  </si>
  <si>
    <t>Via ouput buffer: J39, pin 29</t>
  </si>
  <si>
    <t>Via ouput buffer: J39, pin 28</t>
  </si>
  <si>
    <t>Via ouput buffer: J39, pin 26</t>
  </si>
  <si>
    <t>Via ouput buffer: J39, pin 25</t>
  </si>
  <si>
    <t>Via ouput buffer: J39, pin 24</t>
  </si>
  <si>
    <t>Via ouput buffer: J39, pin 22</t>
  </si>
  <si>
    <t>Via ouput buffer: J39, pin 21</t>
  </si>
  <si>
    <t>Via ouput buffer: J39, pin 20</t>
  </si>
  <si>
    <t>Via ouput buffer: J39, pin 18</t>
  </si>
  <si>
    <t>Via ouput buffer: J39, pin 17</t>
  </si>
  <si>
    <t>Via ouput buffer: J39, pin 16</t>
  </si>
  <si>
    <t>Via ouput buffer: J39, pin 14</t>
  </si>
  <si>
    <t>Via ouput buffer: J39, pin 13</t>
  </si>
  <si>
    <t>Via ouput buffer: J39, pin 12</t>
  </si>
  <si>
    <t>Via ouput buffer: J39, pin 6</t>
  </si>
  <si>
    <t>Via ouput buffer: J39, pin 10</t>
  </si>
  <si>
    <t>Via ouput buffer: J39, pin 9</t>
  </si>
  <si>
    <t>Via ouput buffer: J39, pin 8</t>
  </si>
  <si>
    <t>J30 (M.2 Key-E), pin 43</t>
  </si>
  <si>
    <t>J30 (M.2 Key-E), pin 41</t>
  </si>
  <si>
    <t>J30 (M.2 Key-E), pin 37</t>
  </si>
  <si>
    <t>J30 (M.2 Key-E), pin 35</t>
  </si>
  <si>
    <t>J30 (M.2 Key-E), pin 49</t>
  </si>
  <si>
    <t>J30 (M.2 Key-E), pin 47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</si>
  <si>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</si>
  <si>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</si>
  <si>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</si>
  <si>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</si>
  <si>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</si>
  <si>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</si>
  <si>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</si>
  <si>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</si>
  <si>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</si>
  <si>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</si>
  <si>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</si>
  <si>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</si>
  <si>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</si>
  <si>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</si>
  <si>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</si>
  <si>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</si>
  <si>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</si>
  <si>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</si>
  <si>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</si>
  <si>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</si>
  <si>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</si>
  <si>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</si>
  <si>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</si>
  <si>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</si>
  <si>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</si>
  <si>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</si>
  <si>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</si>
  <si>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</si>
  <si>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</si>
  <si>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</si>
  <si>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</si>
  <si>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</si>
  <si>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</si>
  <si>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</si>
  <si>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</si>
  <si>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</si>
  <si>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</si>
  <si>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</si>
  <si>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</si>
  <si>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</si>
  <si>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</si>
  <si>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</si>
  <si>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</si>
  <si>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</si>
  <si>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</si>
  <si>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</si>
  <si>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</si>
  <si>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</si>
  <si>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</si>
  <si>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</si>
  <si>
    <t>uCOM pin name</t>
  </si>
  <si>
    <t>uCOM connector and pin number</t>
  </si>
  <si>
    <t>i.MX 8M-Mini Ball Name</t>
  </si>
  <si>
    <t>On-board DSI-to-HDMI bridge</t>
  </si>
  <si>
    <t>No connection</t>
  </si>
  <si>
    <t>USB_H2_OC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</si>
  <si>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</si>
  <si>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</si>
  <si>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</si>
  <si>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</si>
  <si>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</si>
  <si>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</si>
  <si>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</si>
  <si>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</si>
  <si>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</si>
  <si>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</si>
  <si>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</si>
  <si>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</si>
  <si>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</si>
  <si>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</si>
  <si>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</si>
  <si>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</si>
  <si>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</si>
  <si>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</si>
  <si>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</si>
  <si>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</si>
  <si>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</si>
  <si>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</si>
  <si>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</si>
  <si>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</si>
  <si>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</si>
  <si>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</si>
  <si>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</si>
  <si>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</si>
  <si>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</si>
  <si>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</si>
  <si>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</si>
  <si>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</si>
  <si>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</si>
  <si>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</si>
  <si>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</si>
  <si>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</si>
  <si>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</si>
  <si>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</si>
  <si>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</si>
  <si>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</si>
  <si>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</si>
  <si>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</si>
  <si>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</si>
  <si>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</si>
  <si>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</si>
  <si>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</si>
  <si>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</si>
  <si>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</si>
  <si>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</si>
  <si>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</si>
  <si>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</si>
  <si>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</si>
  <si>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</si>
  <si>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</si>
  <si>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</si>
  <si>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</si>
  <si>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</si>
  <si>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</si>
  <si>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</si>
  <si>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</si>
  <si>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</si>
  <si>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</si>
  <si>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</si>
  <si>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</si>
  <si>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</si>
  <si>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</si>
  <si>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</si>
  <si>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</si>
  <si>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</si>
  <si>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</si>
  <si>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</si>
  <si>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</si>
  <si>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</si>
  <si>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</si>
  <si>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</si>
  <si>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</si>
  <si>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</si>
  <si>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</si>
  <si>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</si>
  <si>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</si>
  <si>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</si>
  <si>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</si>
  <si>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</si>
  <si>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</si>
  <si>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</si>
  <si>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</si>
  <si>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</si>
  <si>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</si>
  <si>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</si>
  <si>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</si>
  <si>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</si>
  <si>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</si>
  <si>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</si>
  <si>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</si>
  <si>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</si>
  <si>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</si>
  <si>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</si>
  <si>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</si>
  <si>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</si>
  <si>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</si>
  <si>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</si>
  <si>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</si>
  <si>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</si>
  <si>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</si>
  <si>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</si>
  <si>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</si>
  <si>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</si>
  <si>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</si>
  <si>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</si>
  <si>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</si>
  <si>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</si>
  <si>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</si>
  <si>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</si>
  <si>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</si>
  <si>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</si>
  <si>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</si>
  <si>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</si>
  <si>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</si>
  <si>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</si>
  <si>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</si>
  <si>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</si>
  <si>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</si>
  <si>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</si>
  <si>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</si>
  <si>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</si>
  <si>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</si>
  <si>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</si>
  <si>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</si>
  <si>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</si>
  <si>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</si>
  <si>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</si>
  <si>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</si>
  <si>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</si>
  <si>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</si>
  <si>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</si>
  <si>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</si>
  <si>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</si>
  <si>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</si>
  <si>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</si>
  <si>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</si>
  <si>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</si>
  <si>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</si>
  <si>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</si>
  <si>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</si>
  <si>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</si>
  <si>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</si>
  <si>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</si>
  <si>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</si>
  <si>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</si>
  <si>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</si>
  <si>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</si>
  <si>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</si>
  <si>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</si>
  <si>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</si>
  <si>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</si>
  <si>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</si>
  <si>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</si>
  <si>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</si>
  <si>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</si>
  <si>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</si>
  <si>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</si>
  <si>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</si>
  <si>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</si>
  <si>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</si>
  <si>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</si>
  <si>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</si>
  <si>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</si>
  <si>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</si>
  <si>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</si>
  <si>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</si>
  <si>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</si>
  <si>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</si>
  <si>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</si>
  <si>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</si>
  <si>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</si>
  <si>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</si>
  <si>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</si>
  <si>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</si>
  <si>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</si>
  <si>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</si>
  <si>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</si>
  <si>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</si>
  <si>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</si>
  <si>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</si>
  <si>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</si>
  <si>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</si>
  <si>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</si>
  <si>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</si>
  <si>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</si>
  <si>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SAI1_TX_SYNC</t>
  </si>
  <si>
    <t>SAI1_TX_BCLK</t>
  </si>
  <si>
    <t>SAI1_TX_DATA1</t>
  </si>
  <si>
    <t>SAI1_TX_DATA0</t>
  </si>
  <si>
    <t>SAI1_TX_DATA2</t>
  </si>
  <si>
    <t>SAI1_TX_DATA3</t>
  </si>
  <si>
    <t>SAI1_TX_DATA4</t>
  </si>
  <si>
    <t>SAI1_TX_DATA5</t>
  </si>
  <si>
    <t>SAI1_TX_DATA6</t>
  </si>
  <si>
    <t>SAI1_TX_DATA7</t>
  </si>
  <si>
    <t>SAI1_RX_SYNC</t>
  </si>
  <si>
    <t>SAI1_RX_BCLK</t>
  </si>
  <si>
    <t>SAI1_RX_DATA0</t>
  </si>
  <si>
    <t>SAI1_RX_DATA1</t>
  </si>
  <si>
    <t>SAI1_RX_DATA2</t>
  </si>
  <si>
    <t>SAI1_RX_DATA3</t>
  </si>
  <si>
    <t>SAI1_RX_DATA4</t>
  </si>
  <si>
    <t>SAI1_RX_DATA5</t>
  </si>
  <si>
    <t>SAI1_RX_DATA6</t>
  </si>
  <si>
    <t>SPDIF1_OUT</t>
  </si>
  <si>
    <t>SPDIF1_IN</t>
  </si>
  <si>
    <t>SAI1_RX_DATA7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</si>
  <si>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</si>
  <si>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</si>
  <si>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</si>
  <si>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</si>
  <si>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</si>
  <si>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</si>
  <si>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</si>
  <si>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</si>
  <si>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</si>
  <si>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</si>
  <si>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</si>
  <si>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</si>
  <si>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</si>
  <si>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</si>
  <si>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</si>
  <si>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</si>
  <si>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</si>
  <si>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</si>
  <si>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</si>
  <si>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</si>
  <si>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</si>
  <si>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</si>
  <si>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</si>
  <si>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</si>
  <si>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</si>
  <si>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</si>
  <si>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</si>
  <si>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</si>
  <si>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</si>
  <si>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</si>
  <si>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</si>
  <si>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</si>
  <si>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</si>
  <si>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</si>
  <si>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</si>
  <si>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</si>
  <si>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</si>
  <si>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</si>
  <si>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</si>
  <si>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</si>
  <si>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</si>
  <si>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</si>
  <si>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</si>
  <si>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</si>
  <si>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</si>
  <si>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</si>
  <si>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</si>
  <si>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</si>
  <si>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</si>
  <si>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</si>
  <si>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</si>
  <si>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</si>
  <si>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</si>
  <si>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</si>
  <si>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</si>
  <si>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</si>
  <si>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</si>
  <si>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</si>
  <si>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</si>
  <si>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</si>
  <si>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</si>
  <si>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</si>
  <si>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</si>
  <si>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</si>
  <si>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</si>
  <si>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</si>
  <si>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BOOT_CFG8</t>
  </si>
  <si>
    <t>BOOT_CFG9</t>
  </si>
  <si>
    <t>BOOT_CFG10</t>
  </si>
  <si>
    <t>BOOT_CFG11</t>
  </si>
  <si>
    <t>BOOT_CFG12</t>
  </si>
  <si>
    <t>BOOT_CFG13</t>
  </si>
  <si>
    <t>BOOT_CFG14</t>
  </si>
  <si>
    <t>BOOT_CFG15</t>
  </si>
  <si>
    <t>BOOT_CFG0</t>
  </si>
  <si>
    <t>BOOT_CFG1</t>
  </si>
  <si>
    <t>BOOT_CFG2</t>
  </si>
  <si>
    <t>BOOT_CFG3</t>
  </si>
  <si>
    <t>BOOT_CFG4</t>
  </si>
  <si>
    <t>BOOT_CFG5</t>
  </si>
  <si>
    <t>BOOT_CFG6</t>
  </si>
  <si>
    <t>BOOT_CFG7</t>
  </si>
  <si>
    <t>PWM2_OUT</t>
  </si>
  <si>
    <t>PCIE1_CLKREQ_B</t>
  </si>
  <si>
    <t>GPIO5_IO20</t>
  </si>
  <si>
    <t>GPIO3_IO9</t>
  </si>
  <si>
    <t>GPIO4_IO20</t>
  </si>
  <si>
    <t>GPIO4_IO10</t>
  </si>
  <si>
    <t>GPIO4_IO11</t>
  </si>
  <si>
    <t>GPIO4_IO12</t>
  </si>
  <si>
    <t>GPIO4_IO13</t>
  </si>
  <si>
    <t>GPIO4_IO14</t>
  </si>
  <si>
    <t>GPIO4_IO15</t>
  </si>
  <si>
    <t>GPIO4_IO16</t>
  </si>
  <si>
    <t>GPIO4_IO17</t>
  </si>
  <si>
    <t>GPIO4_IO18</t>
  </si>
  <si>
    <t>GPIO4_IO19</t>
  </si>
  <si>
    <t>GPIO4_IO0</t>
  </si>
  <si>
    <t>GPIO4_IO1</t>
  </si>
  <si>
    <t>GPIO4_IO2</t>
  </si>
  <si>
    <t>GPIO4_IO3</t>
  </si>
  <si>
    <t>GPIO4_IO4</t>
  </si>
  <si>
    <t>GPIO4_IO5</t>
  </si>
  <si>
    <t>GPIO4_IO6</t>
  </si>
  <si>
    <t>GPIO4_IO7</t>
  </si>
  <si>
    <t>GPIO5_IO3</t>
  </si>
  <si>
    <t>GPIO4_IO8</t>
  </si>
  <si>
    <t>GPIO5_IO4</t>
  </si>
  <si>
    <t>GPIO4_IO9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</si>
  <si>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</si>
  <si>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</si>
  <si>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</si>
  <si>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</si>
  <si>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</si>
  <si>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</si>
  <si>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</si>
  <si>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</si>
  <si>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</si>
  <si>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</si>
  <si>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</si>
  <si>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</si>
  <si>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</si>
  <si>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</si>
  <si>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</si>
  <si>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</si>
  <si>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</si>
  <si>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</si>
  <si>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</si>
  <si>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</si>
  <si>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</si>
  <si>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</si>
  <si>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</si>
  <si>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</si>
  <si>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</si>
  <si>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</si>
  <si>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</si>
  <si>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</si>
  <si>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</si>
  <si>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</si>
  <si>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</si>
  <si>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</si>
  <si>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</si>
  <si>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</si>
  <si>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</si>
  <si>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</si>
  <si>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</si>
  <si>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</si>
  <si>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</si>
  <si>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</si>
  <si>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</si>
  <si>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</si>
  <si>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</si>
  <si>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</si>
  <si>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</si>
  <si>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</si>
  <si>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</si>
  <si>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</si>
  <si>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</si>
  <si>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</si>
  <si>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</si>
  <si>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</si>
  <si>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</si>
  <si>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</si>
  <si>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</si>
  <si>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</si>
  <si>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</si>
  <si>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</si>
  <si>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</si>
  <si>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</si>
  <si>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</si>
  <si>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</si>
  <si>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</si>
  <si>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</si>
  <si>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</si>
  <si>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</si>
  <si>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</si>
  <si>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</si>
  <si>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</si>
  <si>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</si>
  <si>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</si>
  <si>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</si>
  <si>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</si>
  <si>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</si>
  <si>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</si>
  <si>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</si>
  <si>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</si>
  <si>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</si>
  <si>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</si>
  <si>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</si>
  <si>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</si>
  <si>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</si>
  <si>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</si>
  <si>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</si>
  <si>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</si>
  <si>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</si>
  <si>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</si>
  <si>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</si>
  <si>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</si>
  <si>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</si>
  <si>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</si>
  <si>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</si>
  <si>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</si>
  <si>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</si>
  <si>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</si>
  <si>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</si>
  <si>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</si>
  <si>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</si>
  <si>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</si>
  <si>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</si>
  <si>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</si>
  <si>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</si>
  <si>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</si>
  <si>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</si>
  <si>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</si>
  <si>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</si>
  <si>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</si>
  <si>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</si>
  <si>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</si>
  <si>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</si>
  <si>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</si>
  <si>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</si>
  <si>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</si>
  <si>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USB2_OTG_PWR</t>
  </si>
  <si>
    <t>USB2_OTG_OC</t>
  </si>
  <si>
    <t>USDHC2_VSELECT</t>
  </si>
  <si>
    <t>SAI6_RX_BCLK</t>
  </si>
  <si>
    <t>SAI6_TX_BCLK</t>
  </si>
  <si>
    <t>PDM_CLK</t>
  </si>
  <si>
    <t>SAI6_RX_DATA0</t>
  </si>
  <si>
    <t>SAI6_RX_SYNC</t>
  </si>
  <si>
    <t>SAI6_MCLK</t>
  </si>
  <si>
    <t>SAI6_TX_DATA0</t>
  </si>
  <si>
    <t>SAI6_TX_SYNC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</si>
  <si>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</si>
  <si>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</si>
  <si>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</si>
  <si>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</si>
  <si>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</si>
  <si>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</si>
  <si>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</si>
  <si>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</si>
  <si>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</si>
  <si>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</si>
  <si>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</si>
  <si>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</si>
  <si>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</si>
  <si>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</si>
  <si>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</si>
  <si>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</si>
  <si>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</si>
  <si>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</si>
  <si>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</si>
  <si>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</si>
  <si>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</si>
  <si>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</si>
  <si>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</si>
  <si>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</si>
  <si>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CORESIGHT_TRACE2</t>
  </si>
  <si>
    <t>CORESIGHT_TRACE1</t>
  </si>
  <si>
    <t>CORESIGHT_TRACE0</t>
  </si>
  <si>
    <t>CORESIGHT_TRACE_CTL</t>
  </si>
  <si>
    <t>CORESIGHT_TRACE_CLK</t>
  </si>
  <si>
    <t>CORESIGHT_EVENTO</t>
  </si>
  <si>
    <t>CORESIGHT_EVENTI</t>
  </si>
  <si>
    <t>CORESIGHT_TRACE8</t>
  </si>
  <si>
    <t>CORESIGHT_TRACE9</t>
  </si>
  <si>
    <t>CORESIGHT_TRACE10</t>
  </si>
  <si>
    <t>CORESIGHT_TRACE11</t>
  </si>
  <si>
    <t>CORESIGHT_TRACE12</t>
  </si>
  <si>
    <t>CORESIGHT_TRACE13</t>
  </si>
  <si>
    <t>CORESIGHT_TRACE14</t>
  </si>
  <si>
    <t>CORESIGHT_TRACE15</t>
  </si>
  <si>
    <t>CORESIGHT_TRACE3</t>
  </si>
  <si>
    <t>CORESIGHT_TRACE4</t>
  </si>
  <si>
    <t>CORESIGHT_TRACE5</t>
  </si>
  <si>
    <t>CORESIGHT_TRACE6</t>
  </si>
  <si>
    <t>CORESIGHT_TRACE7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</si>
  <si>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</si>
  <si>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</si>
  <si>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</si>
  <si>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</si>
  <si>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</si>
  <si>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</si>
  <si>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</si>
  <si>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</si>
  <si>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</si>
  <si>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</si>
  <si>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</si>
  <si>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</si>
  <si>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</si>
  <si>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</si>
  <si>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</si>
  <si>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</si>
  <si>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</si>
  <si>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</si>
  <si>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2019-09-24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</si>
  <si>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</si>
  <si>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</si>
  <si>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</si>
  <si>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</si>
  <si>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</si>
  <si>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</si>
  <si>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</si>
  <si>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</si>
  <si>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</si>
  <si>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</si>
  <si>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</si>
  <si>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</si>
  <si>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</si>
  <si>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</si>
  <si>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</si>
  <si>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</si>
  <si>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</si>
  <si>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</si>
  <si>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</si>
  <si>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</si>
  <si>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</si>
  <si>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</si>
  <si>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</si>
  <si>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</si>
  <si>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</si>
  <si>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</si>
  <si>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</si>
  <si>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</si>
  <si>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</si>
  <si>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</si>
  <si>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</si>
  <si>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</si>
  <si>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</si>
  <si>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</si>
  <si>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</si>
  <si>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</si>
  <si>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</si>
  <si>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</si>
  <si>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</si>
  <si>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</si>
  <si>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</si>
  <si>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</si>
  <si>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</si>
  <si>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</si>
  <si>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</si>
  <si>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</si>
  <si>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</si>
  <si>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</si>
  <si>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</si>
  <si>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</si>
  <si>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</si>
  <si>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</si>
  <si>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</si>
  <si>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</si>
  <si>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</si>
  <si>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</si>
  <si>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</si>
  <si>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</si>
  <si>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</si>
  <si>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</si>
  <si>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</si>
  <si>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</si>
  <si>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</si>
  <si>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</si>
  <si>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</si>
  <si>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</si>
  <si>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</si>
  <si>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</si>
  <si>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</si>
  <si>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</si>
  <si>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</si>
  <si>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</si>
  <si>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</si>
  <si>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</si>
  <si>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</si>
  <si>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</si>
  <si>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</si>
  <si>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</si>
  <si>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</si>
  <si>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</si>
  <si>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</si>
  <si>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</si>
  <si>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</si>
  <si>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</si>
  <si>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</si>
  <si>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</si>
  <si>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</si>
  <si>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</si>
  <si>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</si>
  <si>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</si>
  <si>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</si>
  <si>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</si>
  <si>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</si>
  <si>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</si>
  <si>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</si>
  <si>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</si>
  <si>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</si>
  <si>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</si>
  <si>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</si>
  <si>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</si>
  <si>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</si>
  <si>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</si>
  <si>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</si>
  <si>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</si>
  <si>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</si>
  <si>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</si>
  <si>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</si>
  <si>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</si>
  <si>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</si>
  <si>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</si>
  <si>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</si>
  <si>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</si>
  <si>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</si>
  <si>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</si>
  <si>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</si>
  <si>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</si>
  <si>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</si>
  <si>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</si>
  <si>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</si>
  <si>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</si>
  <si>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</si>
  <si>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</si>
  <si>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</si>
  <si>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</si>
  <si>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</si>
  <si>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</si>
  <si>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</si>
  <si>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</si>
  <si>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</si>
  <si>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</si>
  <si>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</si>
  <si>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</si>
  <si>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</si>
  <si>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</si>
  <si>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</si>
  <si>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</si>
  <si>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</si>
  <si>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</si>
  <si>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</si>
  <si>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</si>
  <si>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</si>
  <si>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</si>
  <si>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</si>
  <si>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</si>
  <si>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</si>
  <si>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</si>
  <si>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Part of JB, USB OTG I/F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</si>
  <si>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</si>
  <si>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</si>
  <si>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</si>
  <si>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</si>
  <si>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</si>
  <si>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</si>
  <si>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</si>
  <si>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</si>
  <si>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</si>
  <si>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</si>
  <si>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</si>
  <si>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</si>
  <si>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</si>
  <si>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</si>
  <si>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</si>
  <si>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</si>
  <si>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</si>
  <si>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</si>
  <si>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</si>
  <si>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</si>
  <si>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</si>
  <si>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</si>
  <si>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</si>
  <si>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</si>
  <si>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</si>
  <si>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</si>
  <si>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</si>
  <si>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</si>
  <si>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</si>
  <si>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</si>
  <si>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</si>
  <si>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</si>
  <si>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</si>
  <si>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</si>
  <si>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</si>
  <si>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</si>
  <si>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</si>
  <si>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</si>
  <si>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</si>
  <si>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</si>
  <si>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</si>
  <si>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</si>
  <si>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</si>
  <si>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</si>
  <si>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</si>
  <si>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</si>
  <si>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</si>
  <si>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</si>
  <si>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</si>
  <si>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</si>
  <si>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</si>
  <si>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</si>
  <si>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</si>
  <si>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</si>
  <si>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</si>
  <si>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</si>
  <si>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</si>
  <si>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</si>
  <si>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</si>
  <si>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</si>
  <si>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</si>
  <si>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</si>
  <si>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</si>
  <si>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</si>
  <si>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</si>
  <si>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</si>
  <si>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</si>
  <si>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</si>
  <si>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</si>
  <si>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</si>
  <si>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</si>
  <si>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</si>
  <si>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</si>
  <si>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</si>
  <si>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</si>
  <si>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</si>
  <si>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</si>
  <si>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</si>
  <si>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</si>
  <si>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</si>
  <si>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</si>
  <si>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</si>
  <si>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</si>
  <si>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</si>
  <si>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</si>
  <si>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</si>
  <si>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</si>
  <si>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</si>
  <si>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</si>
  <si>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</si>
  <si>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</si>
  <si>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</si>
  <si>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</si>
  <si>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</si>
  <si>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</si>
  <si>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</si>
  <si>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</si>
  <si>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</si>
  <si>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</si>
  <si>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</si>
  <si>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</si>
  <si>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</si>
  <si>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</si>
  <si>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</si>
  <si>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</si>
  <si>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</si>
  <si>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</si>
  <si>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</si>
  <si>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</si>
  <si>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</si>
  <si>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</si>
  <si>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</si>
  <si>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</si>
  <si>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</si>
  <si>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</si>
  <si>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</si>
  <si>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</si>
  <si>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</si>
  <si>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</si>
  <si>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</si>
  <si>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</si>
  <si>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</si>
  <si>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</si>
  <si>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</si>
  <si>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</si>
  <si>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</si>
  <si>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</si>
  <si>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</si>
  <si>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</si>
  <si>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</si>
  <si>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</si>
  <si>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</si>
  <si>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</si>
  <si>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</si>
  <si>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</si>
  <si>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</si>
  <si>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</si>
  <si>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</si>
  <si>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</si>
  <si>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PA2</t>
  </si>
  <si>
    <t>2019-10-04</t>
  </si>
  <si>
    <t>Changed J10 to JA, J11 to JB, J12 to JC and J13 to JD.</t>
  </si>
  <si>
    <t>iMX8M-Mini uCOM Board pinning for V2-kit</t>
  </si>
  <si>
    <t>iMX8M-Mini uCOM Board pinning for V2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</si>
</sst>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49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Border="1" applyAlignment="1">
      <alignment horizontal="left"/>
    </xf>
    <xf numFmtId="0" fontId="68" fillId="56" borderId="10" xfId="1034" applyFont="1" applyFill="1" applyBorder="1" applyAlignment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6" fillId="55" borderId="10" xfId="1034" applyFont="1" applyFill="1" applyBorder="1" applyAlignment="1">
      <alignment horizontal="left"/>
    </xf>
    <xf numFmtId="0" fontId="66" fillId="0" borderId="10" xfId="1034" applyFont="1" applyBorder="1" applyAlignment="1">
      <alignment horizontal="left"/>
    </xf>
    <xf numFmtId="0" fontId="66" fillId="55" borderId="32" xfId="1034" applyFont="1" applyFill="1" applyBorder="1" applyAlignment="1">
      <alignment horizontal="left"/>
    </xf>
    <xf numFmtId="0" fontId="63" fillId="0" borderId="10" xfId="1034" applyFont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Alignment="1">
      <alignment vertical="top" wrapText="1"/>
    </xf>
    <xf numFmtId="0" fontId="70" fillId="0" borderId="0" xfId="1036" applyFont="1" applyAlignment="1">
      <alignment horizontal="left" vertical="top"/>
    </xf>
    <xf numFmtId="0" fontId="22" fillId="0" borderId="0" xfId="1036" applyFont="1" applyAlignment="1">
      <alignment vertical="top"/>
    </xf>
    <xf numFmtId="0" fontId="22" fillId="0" borderId="0" xfId="1036" applyFont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Font="1" applyBorder="1" applyAlignment="1">
      <alignment horizontal="center" vertical="center"/>
    </xf>
    <xf numFmtId="0" fontId="22" fillId="0" borderId="33" xfId="1036" quotePrefix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33" xfId="1036" applyFont="1" applyBorder="1" applyAlignment="1">
      <alignment vertical="center" wrapText="1"/>
    </xf>
    <xf numFmtId="0" fontId="0" fillId="0" borderId="0" xfId="1036" applyFont="1" applyAlignment="1">
      <alignment horizontal="left" vertical="top"/>
    </xf>
    <xf numFmtId="0" fontId="22" fillId="0" borderId="0" xfId="1036" applyFont="1" applyAlignment="1">
      <alignment horizontal="left" vertical="top"/>
    </xf>
  </cellXfs>
  <cellStyles count="1037">
    <cellStyle name="20% - Accent1 10" xfId="394" xr:uid="{00000000-0005-0000-0000-000000000000}"/>
    <cellStyle name="20% - Accent1 2" xfId="1" xr:uid="{00000000-0005-0000-0000-000001000000}"/>
    <cellStyle name="20% - Accent1 2 2" xfId="395" xr:uid="{00000000-0005-0000-0000-000002000000}"/>
    <cellStyle name="20% - Accent1 2 3" xfId="396" xr:uid="{00000000-0005-0000-0000-000003000000}"/>
    <cellStyle name="20% - Accent1 2 4" xfId="397" xr:uid="{00000000-0005-0000-0000-000004000000}"/>
    <cellStyle name="20% - Accent1 2 5" xfId="398" xr:uid="{00000000-0005-0000-0000-000005000000}"/>
    <cellStyle name="20% - Accent1 3" xfId="2" xr:uid="{00000000-0005-0000-0000-000006000000}"/>
    <cellStyle name="20% - Accent1 3 2" xfId="399" xr:uid="{00000000-0005-0000-0000-000007000000}"/>
    <cellStyle name="20% - Accent1 3 3" xfId="400" xr:uid="{00000000-0005-0000-0000-000008000000}"/>
    <cellStyle name="20% - Accent1 3 4" xfId="401" xr:uid="{00000000-0005-0000-0000-000009000000}"/>
    <cellStyle name="20% - Accent1 3 5" xfId="402" xr:uid="{00000000-0005-0000-0000-00000A000000}"/>
    <cellStyle name="20% - Accent1 4" xfId="3" xr:uid="{00000000-0005-0000-0000-00000B000000}"/>
    <cellStyle name="20% - Accent1 4 2" xfId="403" xr:uid="{00000000-0005-0000-0000-00000C000000}"/>
    <cellStyle name="20% - Accent1 4 3" xfId="404" xr:uid="{00000000-0005-0000-0000-00000D000000}"/>
    <cellStyle name="20% - Accent1 4 4" xfId="405" xr:uid="{00000000-0005-0000-0000-00000E000000}"/>
    <cellStyle name="20% - Accent1 4 5" xfId="406" xr:uid="{00000000-0005-0000-0000-00000F000000}"/>
    <cellStyle name="20% - Accent1 5" xfId="4" xr:uid="{00000000-0005-0000-0000-000010000000}"/>
    <cellStyle name="20% - Accent1 5 2" xfId="407" xr:uid="{00000000-0005-0000-0000-000011000000}"/>
    <cellStyle name="20% - Accent1 5 3" xfId="408" xr:uid="{00000000-0005-0000-0000-000012000000}"/>
    <cellStyle name="20% - Accent1 5 4" xfId="409" xr:uid="{00000000-0005-0000-0000-000013000000}"/>
    <cellStyle name="20% - Accent1 5 5" xfId="410" xr:uid="{00000000-0005-0000-0000-000014000000}"/>
    <cellStyle name="20% - Accent1 6" xfId="5" xr:uid="{00000000-0005-0000-0000-000015000000}"/>
    <cellStyle name="20% - Accent1 6 2" xfId="411" xr:uid="{00000000-0005-0000-0000-000016000000}"/>
    <cellStyle name="20% - Accent1 6 3" xfId="412" xr:uid="{00000000-0005-0000-0000-000017000000}"/>
    <cellStyle name="20% - Accent1 6 4" xfId="413" xr:uid="{00000000-0005-0000-0000-000018000000}"/>
    <cellStyle name="20% - Accent1 6 5" xfId="414" xr:uid="{00000000-0005-0000-0000-000019000000}"/>
    <cellStyle name="20% - Accent1 7" xfId="6" xr:uid="{00000000-0005-0000-0000-00001A000000}"/>
    <cellStyle name="20% - Accent1 7 2" xfId="7" xr:uid="{00000000-0005-0000-0000-00001B000000}"/>
    <cellStyle name="20% - Accent1 8" xfId="8" xr:uid="{00000000-0005-0000-0000-00001C000000}"/>
    <cellStyle name="20% - Accent1 8 2" xfId="415" xr:uid="{00000000-0005-0000-0000-00001D000000}"/>
    <cellStyle name="20% - Accent1 8 3" xfId="416" xr:uid="{00000000-0005-0000-0000-00001E000000}"/>
    <cellStyle name="20% - Accent1 8 4" xfId="417" xr:uid="{00000000-0005-0000-0000-00001F000000}"/>
    <cellStyle name="20% - Accent1 8 5" xfId="418" xr:uid="{00000000-0005-0000-0000-000020000000}"/>
    <cellStyle name="20% - Accent1 9" xfId="419" xr:uid="{00000000-0005-0000-0000-000021000000}"/>
    <cellStyle name="20% - Accent2 10" xfId="420" xr:uid="{00000000-0005-0000-0000-000022000000}"/>
    <cellStyle name="20% - Accent2 2" xfId="9" xr:uid="{00000000-0005-0000-0000-000023000000}"/>
    <cellStyle name="20% - Accent2 2 2" xfId="421" xr:uid="{00000000-0005-0000-0000-000024000000}"/>
    <cellStyle name="20% - Accent2 2 3" xfId="422" xr:uid="{00000000-0005-0000-0000-000025000000}"/>
    <cellStyle name="20% - Accent2 2 4" xfId="423" xr:uid="{00000000-0005-0000-0000-000026000000}"/>
    <cellStyle name="20% - Accent2 2 5" xfId="424" xr:uid="{00000000-0005-0000-0000-000027000000}"/>
    <cellStyle name="20% - Accent2 3" xfId="10" xr:uid="{00000000-0005-0000-0000-000028000000}"/>
    <cellStyle name="20% - Accent2 3 2" xfId="425" xr:uid="{00000000-0005-0000-0000-000029000000}"/>
    <cellStyle name="20% - Accent2 3 3" xfId="426" xr:uid="{00000000-0005-0000-0000-00002A000000}"/>
    <cellStyle name="20% - Accent2 3 4" xfId="427" xr:uid="{00000000-0005-0000-0000-00002B000000}"/>
    <cellStyle name="20% - Accent2 3 5" xfId="428" xr:uid="{00000000-0005-0000-0000-00002C000000}"/>
    <cellStyle name="20% - Accent2 4" xfId="11" xr:uid="{00000000-0005-0000-0000-00002D000000}"/>
    <cellStyle name="20% - Accent2 4 2" xfId="429" xr:uid="{00000000-0005-0000-0000-00002E000000}"/>
    <cellStyle name="20% - Accent2 4 3" xfId="430" xr:uid="{00000000-0005-0000-0000-00002F000000}"/>
    <cellStyle name="20% - Accent2 4 4" xfId="431" xr:uid="{00000000-0005-0000-0000-000030000000}"/>
    <cellStyle name="20% - Accent2 4 5" xfId="432" xr:uid="{00000000-0005-0000-0000-000031000000}"/>
    <cellStyle name="20% - Accent2 5" xfId="12" xr:uid="{00000000-0005-0000-0000-000032000000}"/>
    <cellStyle name="20% - Accent2 5 2" xfId="433" xr:uid="{00000000-0005-0000-0000-000033000000}"/>
    <cellStyle name="20% - Accent2 5 3" xfId="434" xr:uid="{00000000-0005-0000-0000-000034000000}"/>
    <cellStyle name="20% - Accent2 5 4" xfId="435" xr:uid="{00000000-0005-0000-0000-000035000000}"/>
    <cellStyle name="20% - Accent2 5 5" xfId="436" xr:uid="{00000000-0005-0000-0000-000036000000}"/>
    <cellStyle name="20% - Accent2 6" xfId="13" xr:uid="{00000000-0005-0000-0000-000037000000}"/>
    <cellStyle name="20% - Accent2 6 2" xfId="437" xr:uid="{00000000-0005-0000-0000-000038000000}"/>
    <cellStyle name="20% - Accent2 6 3" xfId="438" xr:uid="{00000000-0005-0000-0000-000039000000}"/>
    <cellStyle name="20% - Accent2 6 4" xfId="439" xr:uid="{00000000-0005-0000-0000-00003A000000}"/>
    <cellStyle name="20% - Accent2 6 5" xfId="440" xr:uid="{00000000-0005-0000-0000-00003B000000}"/>
    <cellStyle name="20% - Accent2 7" xfId="14" xr:uid="{00000000-0005-0000-0000-00003C000000}"/>
    <cellStyle name="20% - Accent2 7 2" xfId="15" xr:uid="{00000000-0005-0000-0000-00003D000000}"/>
    <cellStyle name="20% - Accent2 8" xfId="16" xr:uid="{00000000-0005-0000-0000-00003E000000}"/>
    <cellStyle name="20% - Accent2 8 2" xfId="441" xr:uid="{00000000-0005-0000-0000-00003F000000}"/>
    <cellStyle name="20% - Accent2 8 3" xfId="442" xr:uid="{00000000-0005-0000-0000-000040000000}"/>
    <cellStyle name="20% - Accent2 8 4" xfId="443" xr:uid="{00000000-0005-0000-0000-000041000000}"/>
    <cellStyle name="20% - Accent2 8 5" xfId="444" xr:uid="{00000000-0005-0000-0000-000042000000}"/>
    <cellStyle name="20% - Accent2 9" xfId="445" xr:uid="{00000000-0005-0000-0000-000043000000}"/>
    <cellStyle name="20% - Accent3 10" xfId="446" xr:uid="{00000000-0005-0000-0000-000044000000}"/>
    <cellStyle name="20% - Accent3 2" xfId="17" xr:uid="{00000000-0005-0000-0000-000045000000}"/>
    <cellStyle name="20% - Accent3 2 2" xfId="447" xr:uid="{00000000-0005-0000-0000-000046000000}"/>
    <cellStyle name="20% - Accent3 2 3" xfId="448" xr:uid="{00000000-0005-0000-0000-000047000000}"/>
    <cellStyle name="20% - Accent3 2 4" xfId="449" xr:uid="{00000000-0005-0000-0000-000048000000}"/>
    <cellStyle name="20% - Accent3 2 5" xfId="450" xr:uid="{00000000-0005-0000-0000-000049000000}"/>
    <cellStyle name="20% - Accent3 3" xfId="18" xr:uid="{00000000-0005-0000-0000-00004A000000}"/>
    <cellStyle name="20% - Accent3 3 2" xfId="451" xr:uid="{00000000-0005-0000-0000-00004B000000}"/>
    <cellStyle name="20% - Accent3 3 3" xfId="452" xr:uid="{00000000-0005-0000-0000-00004C000000}"/>
    <cellStyle name="20% - Accent3 3 4" xfId="453" xr:uid="{00000000-0005-0000-0000-00004D000000}"/>
    <cellStyle name="20% - Accent3 3 5" xfId="454" xr:uid="{00000000-0005-0000-0000-00004E000000}"/>
    <cellStyle name="20% - Accent3 4" xfId="19" xr:uid="{00000000-0005-0000-0000-00004F000000}"/>
    <cellStyle name="20% - Accent3 4 2" xfId="455" xr:uid="{00000000-0005-0000-0000-000050000000}"/>
    <cellStyle name="20% - Accent3 4 3" xfId="456" xr:uid="{00000000-0005-0000-0000-000051000000}"/>
    <cellStyle name="20% - Accent3 4 4" xfId="457" xr:uid="{00000000-0005-0000-0000-000052000000}"/>
    <cellStyle name="20% - Accent3 4 5" xfId="458" xr:uid="{00000000-0005-0000-0000-000053000000}"/>
    <cellStyle name="20% - Accent3 5" xfId="20" xr:uid="{00000000-0005-0000-0000-000054000000}"/>
    <cellStyle name="20% - Accent3 5 2" xfId="459" xr:uid="{00000000-0005-0000-0000-000055000000}"/>
    <cellStyle name="20% - Accent3 5 3" xfId="460" xr:uid="{00000000-0005-0000-0000-000056000000}"/>
    <cellStyle name="20% - Accent3 5 4" xfId="461" xr:uid="{00000000-0005-0000-0000-000057000000}"/>
    <cellStyle name="20% - Accent3 5 5" xfId="462" xr:uid="{00000000-0005-0000-0000-000058000000}"/>
    <cellStyle name="20% - Accent3 6" xfId="21" xr:uid="{00000000-0005-0000-0000-000059000000}"/>
    <cellStyle name="20% - Accent3 6 2" xfId="463" xr:uid="{00000000-0005-0000-0000-00005A000000}"/>
    <cellStyle name="20% - Accent3 6 3" xfId="464" xr:uid="{00000000-0005-0000-0000-00005B000000}"/>
    <cellStyle name="20% - Accent3 6 4" xfId="465" xr:uid="{00000000-0005-0000-0000-00005C000000}"/>
    <cellStyle name="20% - Accent3 6 5" xfId="466" xr:uid="{00000000-0005-0000-0000-00005D000000}"/>
    <cellStyle name="20% - Accent3 7" xfId="22" xr:uid="{00000000-0005-0000-0000-00005E000000}"/>
    <cellStyle name="20% - Accent3 7 2" xfId="23" xr:uid="{00000000-0005-0000-0000-00005F000000}"/>
    <cellStyle name="20% - Accent3 8" xfId="24" xr:uid="{00000000-0005-0000-0000-000060000000}"/>
    <cellStyle name="20% - Accent3 8 2" xfId="467" xr:uid="{00000000-0005-0000-0000-000061000000}"/>
    <cellStyle name="20% - Accent3 8 3" xfId="468" xr:uid="{00000000-0005-0000-0000-000062000000}"/>
    <cellStyle name="20% - Accent3 8 4" xfId="469" xr:uid="{00000000-0005-0000-0000-000063000000}"/>
    <cellStyle name="20% - Accent3 8 5" xfId="470" xr:uid="{00000000-0005-0000-0000-000064000000}"/>
    <cellStyle name="20% - Accent3 9" xfId="471" xr:uid="{00000000-0005-0000-0000-000065000000}"/>
    <cellStyle name="20% - Accent4 10" xfId="472" xr:uid="{00000000-0005-0000-0000-000066000000}"/>
    <cellStyle name="20% - Accent4 2" xfId="25" xr:uid="{00000000-0005-0000-0000-000067000000}"/>
    <cellStyle name="20% - Accent4 2 2" xfId="473" xr:uid="{00000000-0005-0000-0000-000068000000}"/>
    <cellStyle name="20% - Accent4 2 3" xfId="474" xr:uid="{00000000-0005-0000-0000-000069000000}"/>
    <cellStyle name="20% - Accent4 2 4" xfId="475" xr:uid="{00000000-0005-0000-0000-00006A000000}"/>
    <cellStyle name="20% - Accent4 2 5" xfId="476" xr:uid="{00000000-0005-0000-0000-00006B000000}"/>
    <cellStyle name="20% - Accent4 3" xfId="26" xr:uid="{00000000-0005-0000-0000-00006C000000}"/>
    <cellStyle name="20% - Accent4 3 2" xfId="477" xr:uid="{00000000-0005-0000-0000-00006D000000}"/>
    <cellStyle name="20% - Accent4 3 3" xfId="478" xr:uid="{00000000-0005-0000-0000-00006E000000}"/>
    <cellStyle name="20% - Accent4 3 4" xfId="479" xr:uid="{00000000-0005-0000-0000-00006F000000}"/>
    <cellStyle name="20% - Accent4 3 5" xfId="480" xr:uid="{00000000-0005-0000-0000-000070000000}"/>
    <cellStyle name="20% - Accent4 4" xfId="27" xr:uid="{00000000-0005-0000-0000-000071000000}"/>
    <cellStyle name="20% - Accent4 4 2" xfId="481" xr:uid="{00000000-0005-0000-0000-000072000000}"/>
    <cellStyle name="20% - Accent4 4 3" xfId="482" xr:uid="{00000000-0005-0000-0000-000073000000}"/>
    <cellStyle name="20% - Accent4 4 4" xfId="483" xr:uid="{00000000-0005-0000-0000-000074000000}"/>
    <cellStyle name="20% - Accent4 4 5" xfId="484" xr:uid="{00000000-0005-0000-0000-000075000000}"/>
    <cellStyle name="20% - Accent4 5" xfId="28" xr:uid="{00000000-0005-0000-0000-000076000000}"/>
    <cellStyle name="20% - Accent4 5 2" xfId="485" xr:uid="{00000000-0005-0000-0000-000077000000}"/>
    <cellStyle name="20% - Accent4 5 3" xfId="486" xr:uid="{00000000-0005-0000-0000-000078000000}"/>
    <cellStyle name="20% - Accent4 5 4" xfId="487" xr:uid="{00000000-0005-0000-0000-000079000000}"/>
    <cellStyle name="20% - Accent4 5 5" xfId="488" xr:uid="{00000000-0005-0000-0000-00007A000000}"/>
    <cellStyle name="20% - Accent4 6" xfId="29" xr:uid="{00000000-0005-0000-0000-00007B000000}"/>
    <cellStyle name="20% - Accent4 6 2" xfId="489" xr:uid="{00000000-0005-0000-0000-00007C000000}"/>
    <cellStyle name="20% - Accent4 6 3" xfId="490" xr:uid="{00000000-0005-0000-0000-00007D000000}"/>
    <cellStyle name="20% - Accent4 6 4" xfId="491" xr:uid="{00000000-0005-0000-0000-00007E000000}"/>
    <cellStyle name="20% - Accent4 6 5" xfId="492" xr:uid="{00000000-0005-0000-0000-00007F000000}"/>
    <cellStyle name="20% - Accent4 7" xfId="30" xr:uid="{00000000-0005-0000-0000-000080000000}"/>
    <cellStyle name="20% - Accent4 7 2" xfId="31" xr:uid="{00000000-0005-0000-0000-000081000000}"/>
    <cellStyle name="20% - Accent4 8" xfId="32" xr:uid="{00000000-0005-0000-0000-000082000000}"/>
    <cellStyle name="20% - Accent4 8 2" xfId="493" xr:uid="{00000000-0005-0000-0000-000083000000}"/>
    <cellStyle name="20% - Accent4 8 3" xfId="494" xr:uid="{00000000-0005-0000-0000-000084000000}"/>
    <cellStyle name="20% - Accent4 8 4" xfId="495" xr:uid="{00000000-0005-0000-0000-000085000000}"/>
    <cellStyle name="20% - Accent4 8 5" xfId="496" xr:uid="{00000000-0005-0000-0000-000086000000}"/>
    <cellStyle name="20% - Accent4 9" xfId="497" xr:uid="{00000000-0005-0000-0000-000087000000}"/>
    <cellStyle name="20% - Accent5 10" xfId="498" xr:uid="{00000000-0005-0000-0000-000088000000}"/>
    <cellStyle name="20% - Accent5 2" xfId="33" xr:uid="{00000000-0005-0000-0000-000089000000}"/>
    <cellStyle name="20% - Accent5 2 2" xfId="499" xr:uid="{00000000-0005-0000-0000-00008A000000}"/>
    <cellStyle name="20% - Accent5 2 3" xfId="500" xr:uid="{00000000-0005-0000-0000-00008B000000}"/>
    <cellStyle name="20% - Accent5 2 4" xfId="501" xr:uid="{00000000-0005-0000-0000-00008C000000}"/>
    <cellStyle name="20% - Accent5 2 5" xfId="502" xr:uid="{00000000-0005-0000-0000-00008D000000}"/>
    <cellStyle name="20% - Accent5 3" xfId="34" xr:uid="{00000000-0005-0000-0000-00008E000000}"/>
    <cellStyle name="20% - Accent5 3 2" xfId="503" xr:uid="{00000000-0005-0000-0000-00008F000000}"/>
    <cellStyle name="20% - Accent5 3 3" xfId="504" xr:uid="{00000000-0005-0000-0000-000090000000}"/>
    <cellStyle name="20% - Accent5 3 4" xfId="505" xr:uid="{00000000-0005-0000-0000-000091000000}"/>
    <cellStyle name="20% - Accent5 3 5" xfId="506" xr:uid="{00000000-0005-0000-0000-000092000000}"/>
    <cellStyle name="20% - Accent5 4" xfId="35" xr:uid="{00000000-0005-0000-0000-000093000000}"/>
    <cellStyle name="20% - Accent5 4 2" xfId="507" xr:uid="{00000000-0005-0000-0000-000094000000}"/>
    <cellStyle name="20% - Accent5 4 3" xfId="508" xr:uid="{00000000-0005-0000-0000-000095000000}"/>
    <cellStyle name="20% - Accent5 4 4" xfId="509" xr:uid="{00000000-0005-0000-0000-000096000000}"/>
    <cellStyle name="20% - Accent5 4 5" xfId="510" xr:uid="{00000000-0005-0000-0000-000097000000}"/>
    <cellStyle name="20% - Accent5 5" xfId="36" xr:uid="{00000000-0005-0000-0000-000098000000}"/>
    <cellStyle name="20% - Accent5 5 2" xfId="511" xr:uid="{00000000-0005-0000-0000-000099000000}"/>
    <cellStyle name="20% - Accent5 5 3" xfId="512" xr:uid="{00000000-0005-0000-0000-00009A000000}"/>
    <cellStyle name="20% - Accent5 5 4" xfId="513" xr:uid="{00000000-0005-0000-0000-00009B000000}"/>
    <cellStyle name="20% - Accent5 5 5" xfId="514" xr:uid="{00000000-0005-0000-0000-00009C000000}"/>
    <cellStyle name="20% - Accent5 6" xfId="37" xr:uid="{00000000-0005-0000-0000-00009D000000}"/>
    <cellStyle name="20% - Accent5 6 2" xfId="515" xr:uid="{00000000-0005-0000-0000-00009E000000}"/>
    <cellStyle name="20% - Accent5 6 3" xfId="516" xr:uid="{00000000-0005-0000-0000-00009F000000}"/>
    <cellStyle name="20% - Accent5 6 4" xfId="517" xr:uid="{00000000-0005-0000-0000-0000A0000000}"/>
    <cellStyle name="20% - Accent5 6 5" xfId="518" xr:uid="{00000000-0005-0000-0000-0000A1000000}"/>
    <cellStyle name="20% - Accent5 7" xfId="38" xr:uid="{00000000-0005-0000-0000-0000A2000000}"/>
    <cellStyle name="20% - Accent5 7 2" xfId="39" xr:uid="{00000000-0005-0000-0000-0000A3000000}"/>
    <cellStyle name="20% - Accent5 8" xfId="40" xr:uid="{00000000-0005-0000-0000-0000A4000000}"/>
    <cellStyle name="20% - Accent5 8 2" xfId="519" xr:uid="{00000000-0005-0000-0000-0000A5000000}"/>
    <cellStyle name="20% - Accent5 8 3" xfId="520" xr:uid="{00000000-0005-0000-0000-0000A6000000}"/>
    <cellStyle name="20% - Accent5 8 4" xfId="521" xr:uid="{00000000-0005-0000-0000-0000A7000000}"/>
    <cellStyle name="20% - Accent5 8 5" xfId="522" xr:uid="{00000000-0005-0000-0000-0000A8000000}"/>
    <cellStyle name="20% - Accent5 9" xfId="523" xr:uid="{00000000-0005-0000-0000-0000A9000000}"/>
    <cellStyle name="20% - Accent6 10" xfId="524" xr:uid="{00000000-0005-0000-0000-0000AA000000}"/>
    <cellStyle name="20% - Accent6 2" xfId="41" xr:uid="{00000000-0005-0000-0000-0000AB000000}"/>
    <cellStyle name="20% - Accent6 2 2" xfId="525" xr:uid="{00000000-0005-0000-0000-0000AC000000}"/>
    <cellStyle name="20% - Accent6 2 3" xfId="526" xr:uid="{00000000-0005-0000-0000-0000AD000000}"/>
    <cellStyle name="20% - Accent6 2 4" xfId="527" xr:uid="{00000000-0005-0000-0000-0000AE000000}"/>
    <cellStyle name="20% - Accent6 2 5" xfId="528" xr:uid="{00000000-0005-0000-0000-0000AF000000}"/>
    <cellStyle name="20% - Accent6 3" xfId="42" xr:uid="{00000000-0005-0000-0000-0000B0000000}"/>
    <cellStyle name="20% - Accent6 3 2" xfId="529" xr:uid="{00000000-0005-0000-0000-0000B1000000}"/>
    <cellStyle name="20% - Accent6 3 3" xfId="530" xr:uid="{00000000-0005-0000-0000-0000B2000000}"/>
    <cellStyle name="20% - Accent6 3 4" xfId="531" xr:uid="{00000000-0005-0000-0000-0000B3000000}"/>
    <cellStyle name="20% - Accent6 3 5" xfId="532" xr:uid="{00000000-0005-0000-0000-0000B4000000}"/>
    <cellStyle name="20% - Accent6 4" xfId="43" xr:uid="{00000000-0005-0000-0000-0000B5000000}"/>
    <cellStyle name="20% - Accent6 4 2" xfId="533" xr:uid="{00000000-0005-0000-0000-0000B6000000}"/>
    <cellStyle name="20% - Accent6 4 3" xfId="534" xr:uid="{00000000-0005-0000-0000-0000B7000000}"/>
    <cellStyle name="20% - Accent6 4 4" xfId="535" xr:uid="{00000000-0005-0000-0000-0000B8000000}"/>
    <cellStyle name="20% - Accent6 4 5" xfId="536" xr:uid="{00000000-0005-0000-0000-0000B9000000}"/>
    <cellStyle name="20% - Accent6 5" xfId="44" xr:uid="{00000000-0005-0000-0000-0000BA000000}"/>
    <cellStyle name="20% - Accent6 5 2" xfId="537" xr:uid="{00000000-0005-0000-0000-0000BB000000}"/>
    <cellStyle name="20% - Accent6 5 3" xfId="538" xr:uid="{00000000-0005-0000-0000-0000BC000000}"/>
    <cellStyle name="20% - Accent6 5 4" xfId="539" xr:uid="{00000000-0005-0000-0000-0000BD000000}"/>
    <cellStyle name="20% - Accent6 5 5" xfId="540" xr:uid="{00000000-0005-0000-0000-0000BE000000}"/>
    <cellStyle name="20% - Accent6 6" xfId="45" xr:uid="{00000000-0005-0000-0000-0000BF000000}"/>
    <cellStyle name="20% - Accent6 6 2" xfId="541" xr:uid="{00000000-0005-0000-0000-0000C0000000}"/>
    <cellStyle name="20% - Accent6 6 3" xfId="542" xr:uid="{00000000-0005-0000-0000-0000C1000000}"/>
    <cellStyle name="20% - Accent6 6 4" xfId="543" xr:uid="{00000000-0005-0000-0000-0000C2000000}"/>
    <cellStyle name="20% - Accent6 6 5" xfId="544" xr:uid="{00000000-0005-0000-0000-0000C3000000}"/>
    <cellStyle name="20% - Accent6 7" xfId="46" xr:uid="{00000000-0005-0000-0000-0000C4000000}"/>
    <cellStyle name="20% - Accent6 7 2" xfId="47" xr:uid="{00000000-0005-0000-0000-0000C5000000}"/>
    <cellStyle name="20% - Accent6 8" xfId="48" xr:uid="{00000000-0005-0000-0000-0000C6000000}"/>
    <cellStyle name="20% - Accent6 8 2" xfId="545" xr:uid="{00000000-0005-0000-0000-0000C7000000}"/>
    <cellStyle name="20% - Accent6 8 3" xfId="546" xr:uid="{00000000-0005-0000-0000-0000C8000000}"/>
    <cellStyle name="20% - Accent6 8 4" xfId="547" xr:uid="{00000000-0005-0000-0000-0000C9000000}"/>
    <cellStyle name="20% - Accent6 8 5" xfId="548" xr:uid="{00000000-0005-0000-0000-0000CA000000}"/>
    <cellStyle name="20% - Accent6 9" xfId="549" xr:uid="{00000000-0005-0000-0000-0000CB000000}"/>
    <cellStyle name="40% - Accent1 10" xfId="550" xr:uid="{00000000-0005-0000-0000-0000CC000000}"/>
    <cellStyle name="40% - Accent1 2" xfId="49" xr:uid="{00000000-0005-0000-0000-0000CD000000}"/>
    <cellStyle name="40% - Accent1 2 2" xfId="551" xr:uid="{00000000-0005-0000-0000-0000CE000000}"/>
    <cellStyle name="40% - Accent1 2 3" xfId="552" xr:uid="{00000000-0005-0000-0000-0000CF000000}"/>
    <cellStyle name="40% - Accent1 2 4" xfId="553" xr:uid="{00000000-0005-0000-0000-0000D0000000}"/>
    <cellStyle name="40% - Accent1 2 5" xfId="554" xr:uid="{00000000-0005-0000-0000-0000D1000000}"/>
    <cellStyle name="40% - Accent1 3" xfId="50" xr:uid="{00000000-0005-0000-0000-0000D2000000}"/>
    <cellStyle name="40% - Accent1 3 2" xfId="555" xr:uid="{00000000-0005-0000-0000-0000D3000000}"/>
    <cellStyle name="40% - Accent1 3 3" xfId="556" xr:uid="{00000000-0005-0000-0000-0000D4000000}"/>
    <cellStyle name="40% - Accent1 3 4" xfId="557" xr:uid="{00000000-0005-0000-0000-0000D5000000}"/>
    <cellStyle name="40% - Accent1 3 5" xfId="558" xr:uid="{00000000-0005-0000-0000-0000D6000000}"/>
    <cellStyle name="40% - Accent1 4" xfId="51" xr:uid="{00000000-0005-0000-0000-0000D7000000}"/>
    <cellStyle name="40% - Accent1 4 2" xfId="559" xr:uid="{00000000-0005-0000-0000-0000D8000000}"/>
    <cellStyle name="40% - Accent1 4 3" xfId="560" xr:uid="{00000000-0005-0000-0000-0000D9000000}"/>
    <cellStyle name="40% - Accent1 4 4" xfId="561" xr:uid="{00000000-0005-0000-0000-0000DA000000}"/>
    <cellStyle name="40% - Accent1 4 5" xfId="562" xr:uid="{00000000-0005-0000-0000-0000DB000000}"/>
    <cellStyle name="40% - Accent1 5" xfId="52" xr:uid="{00000000-0005-0000-0000-0000DC000000}"/>
    <cellStyle name="40% - Accent1 5 2" xfId="563" xr:uid="{00000000-0005-0000-0000-0000DD000000}"/>
    <cellStyle name="40% - Accent1 5 3" xfId="564" xr:uid="{00000000-0005-0000-0000-0000DE000000}"/>
    <cellStyle name="40% - Accent1 5 4" xfId="565" xr:uid="{00000000-0005-0000-0000-0000DF000000}"/>
    <cellStyle name="40% - Accent1 5 5" xfId="566" xr:uid="{00000000-0005-0000-0000-0000E0000000}"/>
    <cellStyle name="40% - Accent1 6" xfId="53" xr:uid="{00000000-0005-0000-0000-0000E1000000}"/>
    <cellStyle name="40% - Accent1 6 2" xfId="567" xr:uid="{00000000-0005-0000-0000-0000E2000000}"/>
    <cellStyle name="40% - Accent1 6 3" xfId="568" xr:uid="{00000000-0005-0000-0000-0000E3000000}"/>
    <cellStyle name="40% - Accent1 6 4" xfId="569" xr:uid="{00000000-0005-0000-0000-0000E4000000}"/>
    <cellStyle name="40% - Accent1 6 5" xfId="570" xr:uid="{00000000-0005-0000-0000-0000E5000000}"/>
    <cellStyle name="40% - Accent1 7" xfId="54" xr:uid="{00000000-0005-0000-0000-0000E6000000}"/>
    <cellStyle name="40% - Accent1 7 2" xfId="55" xr:uid="{00000000-0005-0000-0000-0000E7000000}"/>
    <cellStyle name="40% - Accent1 8" xfId="56" xr:uid="{00000000-0005-0000-0000-0000E8000000}"/>
    <cellStyle name="40% - Accent1 8 2" xfId="571" xr:uid="{00000000-0005-0000-0000-0000E9000000}"/>
    <cellStyle name="40% - Accent1 8 3" xfId="572" xr:uid="{00000000-0005-0000-0000-0000EA000000}"/>
    <cellStyle name="40% - Accent1 8 4" xfId="573" xr:uid="{00000000-0005-0000-0000-0000EB000000}"/>
    <cellStyle name="40% - Accent1 8 5" xfId="574" xr:uid="{00000000-0005-0000-0000-0000EC000000}"/>
    <cellStyle name="40% - Accent1 9" xfId="575" xr:uid="{00000000-0005-0000-0000-0000ED000000}"/>
    <cellStyle name="40% - Accent2 10" xfId="576" xr:uid="{00000000-0005-0000-0000-0000EE000000}"/>
    <cellStyle name="40% - Accent2 2" xfId="57" xr:uid="{00000000-0005-0000-0000-0000EF000000}"/>
    <cellStyle name="40% - Accent2 2 2" xfId="577" xr:uid="{00000000-0005-0000-0000-0000F0000000}"/>
    <cellStyle name="40% - Accent2 2 3" xfId="578" xr:uid="{00000000-0005-0000-0000-0000F1000000}"/>
    <cellStyle name="40% - Accent2 2 4" xfId="579" xr:uid="{00000000-0005-0000-0000-0000F2000000}"/>
    <cellStyle name="40% - Accent2 2 5" xfId="580" xr:uid="{00000000-0005-0000-0000-0000F3000000}"/>
    <cellStyle name="40% - Accent2 3" xfId="58" xr:uid="{00000000-0005-0000-0000-0000F4000000}"/>
    <cellStyle name="40% - Accent2 3 2" xfId="581" xr:uid="{00000000-0005-0000-0000-0000F5000000}"/>
    <cellStyle name="40% - Accent2 3 3" xfId="582" xr:uid="{00000000-0005-0000-0000-0000F6000000}"/>
    <cellStyle name="40% - Accent2 3 4" xfId="583" xr:uid="{00000000-0005-0000-0000-0000F7000000}"/>
    <cellStyle name="40% - Accent2 3 5" xfId="584" xr:uid="{00000000-0005-0000-0000-0000F8000000}"/>
    <cellStyle name="40% - Accent2 4" xfId="59" xr:uid="{00000000-0005-0000-0000-0000F9000000}"/>
    <cellStyle name="40% - Accent2 4 2" xfId="585" xr:uid="{00000000-0005-0000-0000-0000FA000000}"/>
    <cellStyle name="40% - Accent2 4 3" xfId="586" xr:uid="{00000000-0005-0000-0000-0000FB000000}"/>
    <cellStyle name="40% - Accent2 4 4" xfId="587" xr:uid="{00000000-0005-0000-0000-0000FC000000}"/>
    <cellStyle name="40% - Accent2 4 5" xfId="588" xr:uid="{00000000-0005-0000-0000-0000FD000000}"/>
    <cellStyle name="40% - Accent2 5" xfId="60" xr:uid="{00000000-0005-0000-0000-0000FE000000}"/>
    <cellStyle name="40% - Accent2 5 2" xfId="589" xr:uid="{00000000-0005-0000-0000-0000FF000000}"/>
    <cellStyle name="40% - Accent2 5 3" xfId="590" xr:uid="{00000000-0005-0000-0000-000000010000}"/>
    <cellStyle name="40% - Accent2 5 4" xfId="591" xr:uid="{00000000-0005-0000-0000-000001010000}"/>
    <cellStyle name="40% - Accent2 5 5" xfId="592" xr:uid="{00000000-0005-0000-0000-000002010000}"/>
    <cellStyle name="40% - Accent2 6" xfId="61" xr:uid="{00000000-0005-0000-0000-000003010000}"/>
    <cellStyle name="40% - Accent2 6 2" xfId="593" xr:uid="{00000000-0005-0000-0000-000004010000}"/>
    <cellStyle name="40% - Accent2 6 3" xfId="594" xr:uid="{00000000-0005-0000-0000-000005010000}"/>
    <cellStyle name="40% - Accent2 6 4" xfId="595" xr:uid="{00000000-0005-0000-0000-000006010000}"/>
    <cellStyle name="40% - Accent2 6 5" xfId="596" xr:uid="{00000000-0005-0000-0000-000007010000}"/>
    <cellStyle name="40% - Accent2 7" xfId="62" xr:uid="{00000000-0005-0000-0000-000008010000}"/>
    <cellStyle name="40% - Accent2 7 2" xfId="63" xr:uid="{00000000-0005-0000-0000-000009010000}"/>
    <cellStyle name="40% - Accent2 8" xfId="64" xr:uid="{00000000-0005-0000-0000-00000A010000}"/>
    <cellStyle name="40% - Accent2 8 2" xfId="597" xr:uid="{00000000-0005-0000-0000-00000B010000}"/>
    <cellStyle name="40% - Accent2 8 3" xfId="598" xr:uid="{00000000-0005-0000-0000-00000C010000}"/>
    <cellStyle name="40% - Accent2 8 4" xfId="599" xr:uid="{00000000-0005-0000-0000-00000D010000}"/>
    <cellStyle name="40% - Accent2 8 5" xfId="600" xr:uid="{00000000-0005-0000-0000-00000E010000}"/>
    <cellStyle name="40% - Accent2 9" xfId="601" xr:uid="{00000000-0005-0000-0000-00000F010000}"/>
    <cellStyle name="40% - Accent3 10" xfId="602" xr:uid="{00000000-0005-0000-0000-000010010000}"/>
    <cellStyle name="40% - Accent3 2" xfId="65" xr:uid="{00000000-0005-0000-0000-000011010000}"/>
    <cellStyle name="40% - Accent3 2 2" xfId="603" xr:uid="{00000000-0005-0000-0000-000012010000}"/>
    <cellStyle name="40% - Accent3 2 3" xfId="604" xr:uid="{00000000-0005-0000-0000-000013010000}"/>
    <cellStyle name="40% - Accent3 2 4" xfId="605" xr:uid="{00000000-0005-0000-0000-000014010000}"/>
    <cellStyle name="40% - Accent3 2 5" xfId="606" xr:uid="{00000000-0005-0000-0000-000015010000}"/>
    <cellStyle name="40% - Accent3 3" xfId="66" xr:uid="{00000000-0005-0000-0000-000016010000}"/>
    <cellStyle name="40% - Accent3 3 2" xfId="607" xr:uid="{00000000-0005-0000-0000-000017010000}"/>
    <cellStyle name="40% - Accent3 3 3" xfId="608" xr:uid="{00000000-0005-0000-0000-000018010000}"/>
    <cellStyle name="40% - Accent3 3 4" xfId="609" xr:uid="{00000000-0005-0000-0000-000019010000}"/>
    <cellStyle name="40% - Accent3 3 5" xfId="610" xr:uid="{00000000-0005-0000-0000-00001A010000}"/>
    <cellStyle name="40% - Accent3 4" xfId="67" xr:uid="{00000000-0005-0000-0000-00001B010000}"/>
    <cellStyle name="40% - Accent3 4 2" xfId="611" xr:uid="{00000000-0005-0000-0000-00001C010000}"/>
    <cellStyle name="40% - Accent3 4 3" xfId="612" xr:uid="{00000000-0005-0000-0000-00001D010000}"/>
    <cellStyle name="40% - Accent3 4 4" xfId="613" xr:uid="{00000000-0005-0000-0000-00001E010000}"/>
    <cellStyle name="40% - Accent3 4 5" xfId="614" xr:uid="{00000000-0005-0000-0000-00001F010000}"/>
    <cellStyle name="40% - Accent3 5" xfId="68" xr:uid="{00000000-0005-0000-0000-000020010000}"/>
    <cellStyle name="40% - Accent3 5 2" xfId="615" xr:uid="{00000000-0005-0000-0000-000021010000}"/>
    <cellStyle name="40% - Accent3 5 3" xfId="616" xr:uid="{00000000-0005-0000-0000-000022010000}"/>
    <cellStyle name="40% - Accent3 5 4" xfId="617" xr:uid="{00000000-0005-0000-0000-000023010000}"/>
    <cellStyle name="40% - Accent3 5 5" xfId="618" xr:uid="{00000000-0005-0000-0000-000024010000}"/>
    <cellStyle name="40% - Accent3 6" xfId="69" xr:uid="{00000000-0005-0000-0000-000025010000}"/>
    <cellStyle name="40% - Accent3 6 2" xfId="619" xr:uid="{00000000-0005-0000-0000-000026010000}"/>
    <cellStyle name="40% - Accent3 6 3" xfId="620" xr:uid="{00000000-0005-0000-0000-000027010000}"/>
    <cellStyle name="40% - Accent3 6 4" xfId="621" xr:uid="{00000000-0005-0000-0000-000028010000}"/>
    <cellStyle name="40% - Accent3 6 5" xfId="622" xr:uid="{00000000-0005-0000-0000-000029010000}"/>
    <cellStyle name="40% - Accent3 7" xfId="70" xr:uid="{00000000-0005-0000-0000-00002A010000}"/>
    <cellStyle name="40% - Accent3 7 2" xfId="71" xr:uid="{00000000-0005-0000-0000-00002B010000}"/>
    <cellStyle name="40% - Accent3 8" xfId="72" xr:uid="{00000000-0005-0000-0000-00002C010000}"/>
    <cellStyle name="40% - Accent3 8 2" xfId="623" xr:uid="{00000000-0005-0000-0000-00002D010000}"/>
    <cellStyle name="40% - Accent3 8 3" xfId="624" xr:uid="{00000000-0005-0000-0000-00002E010000}"/>
    <cellStyle name="40% - Accent3 8 4" xfId="625" xr:uid="{00000000-0005-0000-0000-00002F010000}"/>
    <cellStyle name="40% - Accent3 8 5" xfId="626" xr:uid="{00000000-0005-0000-0000-000030010000}"/>
    <cellStyle name="40% - Accent3 9" xfId="627" xr:uid="{00000000-0005-0000-0000-000031010000}"/>
    <cellStyle name="40% - Accent4 10" xfId="628" xr:uid="{00000000-0005-0000-0000-000032010000}"/>
    <cellStyle name="40% - Accent4 2" xfId="73" xr:uid="{00000000-0005-0000-0000-000033010000}"/>
    <cellStyle name="40% - Accent4 2 2" xfId="629" xr:uid="{00000000-0005-0000-0000-000034010000}"/>
    <cellStyle name="40% - Accent4 2 3" xfId="630" xr:uid="{00000000-0005-0000-0000-000035010000}"/>
    <cellStyle name="40% - Accent4 2 4" xfId="631" xr:uid="{00000000-0005-0000-0000-000036010000}"/>
    <cellStyle name="40% - Accent4 2 5" xfId="632" xr:uid="{00000000-0005-0000-0000-000037010000}"/>
    <cellStyle name="40% - Accent4 3" xfId="74" xr:uid="{00000000-0005-0000-0000-000038010000}"/>
    <cellStyle name="40% - Accent4 3 2" xfId="633" xr:uid="{00000000-0005-0000-0000-000039010000}"/>
    <cellStyle name="40% - Accent4 3 3" xfId="634" xr:uid="{00000000-0005-0000-0000-00003A010000}"/>
    <cellStyle name="40% - Accent4 3 4" xfId="635" xr:uid="{00000000-0005-0000-0000-00003B010000}"/>
    <cellStyle name="40% - Accent4 3 5" xfId="636" xr:uid="{00000000-0005-0000-0000-00003C010000}"/>
    <cellStyle name="40% - Accent4 4" xfId="75" xr:uid="{00000000-0005-0000-0000-00003D010000}"/>
    <cellStyle name="40% - Accent4 4 2" xfId="637" xr:uid="{00000000-0005-0000-0000-00003E010000}"/>
    <cellStyle name="40% - Accent4 4 3" xfId="638" xr:uid="{00000000-0005-0000-0000-00003F010000}"/>
    <cellStyle name="40% - Accent4 4 4" xfId="639" xr:uid="{00000000-0005-0000-0000-000040010000}"/>
    <cellStyle name="40% - Accent4 4 5" xfId="640" xr:uid="{00000000-0005-0000-0000-000041010000}"/>
    <cellStyle name="40% - Accent4 5" xfId="76" xr:uid="{00000000-0005-0000-0000-000042010000}"/>
    <cellStyle name="40% - Accent4 5 2" xfId="641" xr:uid="{00000000-0005-0000-0000-000043010000}"/>
    <cellStyle name="40% - Accent4 5 3" xfId="642" xr:uid="{00000000-0005-0000-0000-000044010000}"/>
    <cellStyle name="40% - Accent4 5 4" xfId="643" xr:uid="{00000000-0005-0000-0000-000045010000}"/>
    <cellStyle name="40% - Accent4 5 5" xfId="644" xr:uid="{00000000-0005-0000-0000-000046010000}"/>
    <cellStyle name="40% - Accent4 6" xfId="77" xr:uid="{00000000-0005-0000-0000-000047010000}"/>
    <cellStyle name="40% - Accent4 6 2" xfId="645" xr:uid="{00000000-0005-0000-0000-000048010000}"/>
    <cellStyle name="40% - Accent4 6 3" xfId="646" xr:uid="{00000000-0005-0000-0000-000049010000}"/>
    <cellStyle name="40% - Accent4 6 4" xfId="647" xr:uid="{00000000-0005-0000-0000-00004A010000}"/>
    <cellStyle name="40% - Accent4 6 5" xfId="648" xr:uid="{00000000-0005-0000-0000-00004B010000}"/>
    <cellStyle name="40% - Accent4 7" xfId="78" xr:uid="{00000000-0005-0000-0000-00004C010000}"/>
    <cellStyle name="40% - Accent4 7 2" xfId="79" xr:uid="{00000000-0005-0000-0000-00004D010000}"/>
    <cellStyle name="40% - Accent4 8" xfId="80" xr:uid="{00000000-0005-0000-0000-00004E010000}"/>
    <cellStyle name="40% - Accent4 8 2" xfId="649" xr:uid="{00000000-0005-0000-0000-00004F010000}"/>
    <cellStyle name="40% - Accent4 8 3" xfId="650" xr:uid="{00000000-0005-0000-0000-000050010000}"/>
    <cellStyle name="40% - Accent4 8 4" xfId="651" xr:uid="{00000000-0005-0000-0000-000051010000}"/>
    <cellStyle name="40% - Accent4 8 5" xfId="652" xr:uid="{00000000-0005-0000-0000-000052010000}"/>
    <cellStyle name="40% - Accent4 9" xfId="653" xr:uid="{00000000-0005-0000-0000-000053010000}"/>
    <cellStyle name="40% - Accent5 10" xfId="654" xr:uid="{00000000-0005-0000-0000-000054010000}"/>
    <cellStyle name="40% - Accent5 2" xfId="81" xr:uid="{00000000-0005-0000-0000-000055010000}"/>
    <cellStyle name="40% - Accent5 2 2" xfId="655" xr:uid="{00000000-0005-0000-0000-000056010000}"/>
    <cellStyle name="40% - Accent5 2 3" xfId="656" xr:uid="{00000000-0005-0000-0000-000057010000}"/>
    <cellStyle name="40% - Accent5 2 4" xfId="657" xr:uid="{00000000-0005-0000-0000-000058010000}"/>
    <cellStyle name="40% - Accent5 2 5" xfId="658" xr:uid="{00000000-0005-0000-0000-000059010000}"/>
    <cellStyle name="40% - Accent5 3" xfId="82" xr:uid="{00000000-0005-0000-0000-00005A010000}"/>
    <cellStyle name="40% - Accent5 3 2" xfId="659" xr:uid="{00000000-0005-0000-0000-00005B010000}"/>
    <cellStyle name="40% - Accent5 3 3" xfId="660" xr:uid="{00000000-0005-0000-0000-00005C010000}"/>
    <cellStyle name="40% - Accent5 3 4" xfId="661" xr:uid="{00000000-0005-0000-0000-00005D010000}"/>
    <cellStyle name="40% - Accent5 3 5" xfId="662" xr:uid="{00000000-0005-0000-0000-00005E010000}"/>
    <cellStyle name="40% - Accent5 4" xfId="83" xr:uid="{00000000-0005-0000-0000-00005F010000}"/>
    <cellStyle name="40% - Accent5 4 2" xfId="663" xr:uid="{00000000-0005-0000-0000-000060010000}"/>
    <cellStyle name="40% - Accent5 4 3" xfId="664" xr:uid="{00000000-0005-0000-0000-000061010000}"/>
    <cellStyle name="40% - Accent5 4 4" xfId="665" xr:uid="{00000000-0005-0000-0000-000062010000}"/>
    <cellStyle name="40% - Accent5 4 5" xfId="666" xr:uid="{00000000-0005-0000-0000-000063010000}"/>
    <cellStyle name="40% - Accent5 5" xfId="84" xr:uid="{00000000-0005-0000-0000-000064010000}"/>
    <cellStyle name="40% - Accent5 5 2" xfId="667" xr:uid="{00000000-0005-0000-0000-000065010000}"/>
    <cellStyle name="40% - Accent5 5 3" xfId="668" xr:uid="{00000000-0005-0000-0000-000066010000}"/>
    <cellStyle name="40% - Accent5 5 4" xfId="669" xr:uid="{00000000-0005-0000-0000-000067010000}"/>
    <cellStyle name="40% - Accent5 5 5" xfId="670" xr:uid="{00000000-0005-0000-0000-000068010000}"/>
    <cellStyle name="40% - Accent5 6" xfId="85" xr:uid="{00000000-0005-0000-0000-000069010000}"/>
    <cellStyle name="40% - Accent5 6 2" xfId="671" xr:uid="{00000000-0005-0000-0000-00006A010000}"/>
    <cellStyle name="40% - Accent5 6 3" xfId="672" xr:uid="{00000000-0005-0000-0000-00006B010000}"/>
    <cellStyle name="40% - Accent5 6 4" xfId="673" xr:uid="{00000000-0005-0000-0000-00006C010000}"/>
    <cellStyle name="40% - Accent5 6 5" xfId="674" xr:uid="{00000000-0005-0000-0000-00006D010000}"/>
    <cellStyle name="40% - Accent5 7" xfId="86" xr:uid="{00000000-0005-0000-0000-00006E010000}"/>
    <cellStyle name="40% - Accent5 7 2" xfId="87" xr:uid="{00000000-0005-0000-0000-00006F010000}"/>
    <cellStyle name="40% - Accent5 8" xfId="88" xr:uid="{00000000-0005-0000-0000-000070010000}"/>
    <cellStyle name="40% - Accent5 8 2" xfId="675" xr:uid="{00000000-0005-0000-0000-000071010000}"/>
    <cellStyle name="40% - Accent5 8 3" xfId="676" xr:uid="{00000000-0005-0000-0000-000072010000}"/>
    <cellStyle name="40% - Accent5 8 4" xfId="677" xr:uid="{00000000-0005-0000-0000-000073010000}"/>
    <cellStyle name="40% - Accent5 8 5" xfId="678" xr:uid="{00000000-0005-0000-0000-000074010000}"/>
    <cellStyle name="40% - Accent5 9" xfId="679" xr:uid="{00000000-0005-0000-0000-000075010000}"/>
    <cellStyle name="40% - Accent6 10" xfId="680" xr:uid="{00000000-0005-0000-0000-000076010000}"/>
    <cellStyle name="40% - Accent6 2" xfId="89" xr:uid="{00000000-0005-0000-0000-000077010000}"/>
    <cellStyle name="40% - Accent6 2 2" xfId="681" xr:uid="{00000000-0005-0000-0000-000078010000}"/>
    <cellStyle name="40% - Accent6 2 3" xfId="682" xr:uid="{00000000-0005-0000-0000-000079010000}"/>
    <cellStyle name="40% - Accent6 2 4" xfId="683" xr:uid="{00000000-0005-0000-0000-00007A010000}"/>
    <cellStyle name="40% - Accent6 2 5" xfId="684" xr:uid="{00000000-0005-0000-0000-00007B010000}"/>
    <cellStyle name="40% - Accent6 3" xfId="90" xr:uid="{00000000-0005-0000-0000-00007C010000}"/>
    <cellStyle name="40% - Accent6 3 2" xfId="685" xr:uid="{00000000-0005-0000-0000-00007D010000}"/>
    <cellStyle name="40% - Accent6 3 3" xfId="686" xr:uid="{00000000-0005-0000-0000-00007E010000}"/>
    <cellStyle name="40% - Accent6 3 4" xfId="687" xr:uid="{00000000-0005-0000-0000-00007F010000}"/>
    <cellStyle name="40% - Accent6 3 5" xfId="688" xr:uid="{00000000-0005-0000-0000-000080010000}"/>
    <cellStyle name="40% - Accent6 4" xfId="91" xr:uid="{00000000-0005-0000-0000-000081010000}"/>
    <cellStyle name="40% - Accent6 4 2" xfId="689" xr:uid="{00000000-0005-0000-0000-000082010000}"/>
    <cellStyle name="40% - Accent6 4 3" xfId="690" xr:uid="{00000000-0005-0000-0000-000083010000}"/>
    <cellStyle name="40% - Accent6 4 4" xfId="691" xr:uid="{00000000-0005-0000-0000-000084010000}"/>
    <cellStyle name="40% - Accent6 4 5" xfId="692" xr:uid="{00000000-0005-0000-0000-000085010000}"/>
    <cellStyle name="40% - Accent6 5" xfId="92" xr:uid="{00000000-0005-0000-0000-000086010000}"/>
    <cellStyle name="40% - Accent6 5 2" xfId="693" xr:uid="{00000000-0005-0000-0000-000087010000}"/>
    <cellStyle name="40% - Accent6 5 3" xfId="694" xr:uid="{00000000-0005-0000-0000-000088010000}"/>
    <cellStyle name="40% - Accent6 5 4" xfId="695" xr:uid="{00000000-0005-0000-0000-000089010000}"/>
    <cellStyle name="40% - Accent6 5 5" xfId="696" xr:uid="{00000000-0005-0000-0000-00008A010000}"/>
    <cellStyle name="40% - Accent6 6" xfId="93" xr:uid="{00000000-0005-0000-0000-00008B010000}"/>
    <cellStyle name="40% - Accent6 6 2" xfId="697" xr:uid="{00000000-0005-0000-0000-00008C010000}"/>
    <cellStyle name="40% - Accent6 6 3" xfId="698" xr:uid="{00000000-0005-0000-0000-00008D010000}"/>
    <cellStyle name="40% - Accent6 6 4" xfId="699" xr:uid="{00000000-0005-0000-0000-00008E010000}"/>
    <cellStyle name="40% - Accent6 6 5" xfId="700" xr:uid="{00000000-0005-0000-0000-00008F010000}"/>
    <cellStyle name="40% - Accent6 7" xfId="94" xr:uid="{00000000-0005-0000-0000-000090010000}"/>
    <cellStyle name="40% - Accent6 7 2" xfId="95" xr:uid="{00000000-0005-0000-0000-000091010000}"/>
    <cellStyle name="40% - Accent6 8" xfId="96" xr:uid="{00000000-0005-0000-0000-000092010000}"/>
    <cellStyle name="40% - Accent6 8 2" xfId="701" xr:uid="{00000000-0005-0000-0000-000093010000}"/>
    <cellStyle name="40% - Accent6 8 3" xfId="702" xr:uid="{00000000-0005-0000-0000-000094010000}"/>
    <cellStyle name="40% - Accent6 8 4" xfId="703" xr:uid="{00000000-0005-0000-0000-000095010000}"/>
    <cellStyle name="40% - Accent6 8 5" xfId="704" xr:uid="{00000000-0005-0000-0000-000096010000}"/>
    <cellStyle name="40% - Accent6 9" xfId="705" xr:uid="{00000000-0005-0000-0000-000097010000}"/>
    <cellStyle name="60% - Accent1 2" xfId="97" xr:uid="{00000000-0005-0000-0000-000098010000}"/>
    <cellStyle name="60% - Accent1 3" xfId="98" xr:uid="{00000000-0005-0000-0000-000099010000}"/>
    <cellStyle name="60% - Accent1 4" xfId="99" xr:uid="{00000000-0005-0000-0000-00009A010000}"/>
    <cellStyle name="60% - Accent1 5" xfId="100" xr:uid="{00000000-0005-0000-0000-00009B010000}"/>
    <cellStyle name="60% - Accent1 6" xfId="101" xr:uid="{00000000-0005-0000-0000-00009C010000}"/>
    <cellStyle name="60% - Accent1 7" xfId="102" xr:uid="{00000000-0005-0000-0000-00009D010000}"/>
    <cellStyle name="60% - Accent1 8" xfId="103" xr:uid="{00000000-0005-0000-0000-00009E010000}"/>
    <cellStyle name="60% - Accent1 9" xfId="706" xr:uid="{00000000-0005-0000-0000-00009F010000}"/>
    <cellStyle name="60% - Accent2 2" xfId="104" xr:uid="{00000000-0005-0000-0000-0000A0010000}"/>
    <cellStyle name="60% - Accent2 3" xfId="105" xr:uid="{00000000-0005-0000-0000-0000A1010000}"/>
    <cellStyle name="60% - Accent2 4" xfId="106" xr:uid="{00000000-0005-0000-0000-0000A2010000}"/>
    <cellStyle name="60% - Accent2 5" xfId="107" xr:uid="{00000000-0005-0000-0000-0000A3010000}"/>
    <cellStyle name="60% - Accent2 6" xfId="108" xr:uid="{00000000-0005-0000-0000-0000A4010000}"/>
    <cellStyle name="60% - Accent2 7" xfId="109" xr:uid="{00000000-0005-0000-0000-0000A5010000}"/>
    <cellStyle name="60% - Accent2 8" xfId="110" xr:uid="{00000000-0005-0000-0000-0000A6010000}"/>
    <cellStyle name="60% - Accent2 9" xfId="707" xr:uid="{00000000-0005-0000-0000-0000A7010000}"/>
    <cellStyle name="60% - Accent3 2" xfId="111" xr:uid="{00000000-0005-0000-0000-0000A8010000}"/>
    <cellStyle name="60% - Accent3 3" xfId="112" xr:uid="{00000000-0005-0000-0000-0000A9010000}"/>
    <cellStyle name="60% - Accent3 4" xfId="113" xr:uid="{00000000-0005-0000-0000-0000AA010000}"/>
    <cellStyle name="60% - Accent3 5" xfId="114" xr:uid="{00000000-0005-0000-0000-0000AB010000}"/>
    <cellStyle name="60% - Accent3 6" xfId="115" xr:uid="{00000000-0005-0000-0000-0000AC010000}"/>
    <cellStyle name="60% - Accent3 7" xfId="116" xr:uid="{00000000-0005-0000-0000-0000AD010000}"/>
    <cellStyle name="60% - Accent3 8" xfId="117" xr:uid="{00000000-0005-0000-0000-0000AE010000}"/>
    <cellStyle name="60% - Accent3 9" xfId="708" xr:uid="{00000000-0005-0000-0000-0000AF010000}"/>
    <cellStyle name="60% - Accent4 2" xfId="118" xr:uid="{00000000-0005-0000-0000-0000B0010000}"/>
    <cellStyle name="60% - Accent4 3" xfId="119" xr:uid="{00000000-0005-0000-0000-0000B1010000}"/>
    <cellStyle name="60% - Accent4 4" xfId="120" xr:uid="{00000000-0005-0000-0000-0000B2010000}"/>
    <cellStyle name="60% - Accent4 5" xfId="121" xr:uid="{00000000-0005-0000-0000-0000B3010000}"/>
    <cellStyle name="60% - Accent4 6" xfId="122" xr:uid="{00000000-0005-0000-0000-0000B4010000}"/>
    <cellStyle name="60% - Accent4 7" xfId="123" xr:uid="{00000000-0005-0000-0000-0000B5010000}"/>
    <cellStyle name="60% - Accent4 8" xfId="124" xr:uid="{00000000-0005-0000-0000-0000B6010000}"/>
    <cellStyle name="60% - Accent4 9" xfId="709" xr:uid="{00000000-0005-0000-0000-0000B7010000}"/>
    <cellStyle name="60% - Accent5 2" xfId="125" xr:uid="{00000000-0005-0000-0000-0000B8010000}"/>
    <cellStyle name="60% - Accent5 3" xfId="126" xr:uid="{00000000-0005-0000-0000-0000B9010000}"/>
    <cellStyle name="60% - Accent5 4" xfId="127" xr:uid="{00000000-0005-0000-0000-0000BA010000}"/>
    <cellStyle name="60% - Accent5 5" xfId="128" xr:uid="{00000000-0005-0000-0000-0000BB010000}"/>
    <cellStyle name="60% - Accent5 6" xfId="129" xr:uid="{00000000-0005-0000-0000-0000BC010000}"/>
    <cellStyle name="60% - Accent5 7" xfId="130" xr:uid="{00000000-0005-0000-0000-0000BD010000}"/>
    <cellStyle name="60% - Accent5 8" xfId="131" xr:uid="{00000000-0005-0000-0000-0000BE010000}"/>
    <cellStyle name="60% - Accent5 9" xfId="710" xr:uid="{00000000-0005-0000-0000-0000BF010000}"/>
    <cellStyle name="60% - Accent6 2" xfId="132" xr:uid="{00000000-0005-0000-0000-0000C0010000}"/>
    <cellStyle name="60% - Accent6 3" xfId="133" xr:uid="{00000000-0005-0000-0000-0000C1010000}"/>
    <cellStyle name="60% - Accent6 4" xfId="134" xr:uid="{00000000-0005-0000-0000-0000C2010000}"/>
    <cellStyle name="60% - Accent6 5" xfId="135" xr:uid="{00000000-0005-0000-0000-0000C3010000}"/>
    <cellStyle name="60% - Accent6 6" xfId="136" xr:uid="{00000000-0005-0000-0000-0000C4010000}"/>
    <cellStyle name="60% - Accent6 7" xfId="137" xr:uid="{00000000-0005-0000-0000-0000C5010000}"/>
    <cellStyle name="60% - Accent6 8" xfId="138" xr:uid="{00000000-0005-0000-0000-0000C6010000}"/>
    <cellStyle name="60% - Accent6 9" xfId="711" xr:uid="{00000000-0005-0000-0000-0000C7010000}"/>
    <cellStyle name="Accent1 2" xfId="139" xr:uid="{00000000-0005-0000-0000-0000C8010000}"/>
    <cellStyle name="Accent1 3" xfId="140" xr:uid="{00000000-0005-0000-0000-0000C9010000}"/>
    <cellStyle name="Accent1 4" xfId="141" xr:uid="{00000000-0005-0000-0000-0000CA010000}"/>
    <cellStyle name="Accent1 5" xfId="142" xr:uid="{00000000-0005-0000-0000-0000CB010000}"/>
    <cellStyle name="Accent1 6" xfId="143" xr:uid="{00000000-0005-0000-0000-0000CC010000}"/>
    <cellStyle name="Accent1 7" xfId="144" xr:uid="{00000000-0005-0000-0000-0000CD010000}"/>
    <cellStyle name="Accent1 8" xfId="145" xr:uid="{00000000-0005-0000-0000-0000CE010000}"/>
    <cellStyle name="Accent1 9" xfId="712" xr:uid="{00000000-0005-0000-0000-0000CF010000}"/>
    <cellStyle name="Accent2 2" xfId="146" xr:uid="{00000000-0005-0000-0000-0000D0010000}"/>
    <cellStyle name="Accent2 3" xfId="147" xr:uid="{00000000-0005-0000-0000-0000D1010000}"/>
    <cellStyle name="Accent2 4" xfId="148" xr:uid="{00000000-0005-0000-0000-0000D2010000}"/>
    <cellStyle name="Accent2 5" xfId="149" xr:uid="{00000000-0005-0000-0000-0000D3010000}"/>
    <cellStyle name="Accent2 6" xfId="150" xr:uid="{00000000-0005-0000-0000-0000D4010000}"/>
    <cellStyle name="Accent2 7" xfId="151" xr:uid="{00000000-0005-0000-0000-0000D5010000}"/>
    <cellStyle name="Accent2 8" xfId="152" xr:uid="{00000000-0005-0000-0000-0000D6010000}"/>
    <cellStyle name="Accent2 9" xfId="713" xr:uid="{00000000-0005-0000-0000-0000D7010000}"/>
    <cellStyle name="Accent3 2" xfId="153" xr:uid="{00000000-0005-0000-0000-0000D8010000}"/>
    <cellStyle name="Accent3 3" xfId="154" xr:uid="{00000000-0005-0000-0000-0000D9010000}"/>
    <cellStyle name="Accent3 4" xfId="155" xr:uid="{00000000-0005-0000-0000-0000DA010000}"/>
    <cellStyle name="Accent3 5" xfId="156" xr:uid="{00000000-0005-0000-0000-0000DB010000}"/>
    <cellStyle name="Accent3 6" xfId="157" xr:uid="{00000000-0005-0000-0000-0000DC010000}"/>
    <cellStyle name="Accent3 7" xfId="158" xr:uid="{00000000-0005-0000-0000-0000DD010000}"/>
    <cellStyle name="Accent3 8" xfId="159" xr:uid="{00000000-0005-0000-0000-0000DE010000}"/>
    <cellStyle name="Accent3 9" xfId="714" xr:uid="{00000000-0005-0000-0000-0000DF010000}"/>
    <cellStyle name="Accent4 2" xfId="160" xr:uid="{00000000-0005-0000-0000-0000E0010000}"/>
    <cellStyle name="Accent4 3" xfId="161" xr:uid="{00000000-0005-0000-0000-0000E1010000}"/>
    <cellStyle name="Accent4 4" xfId="162" xr:uid="{00000000-0005-0000-0000-0000E2010000}"/>
    <cellStyle name="Accent4 5" xfId="163" xr:uid="{00000000-0005-0000-0000-0000E3010000}"/>
    <cellStyle name="Accent4 6" xfId="164" xr:uid="{00000000-0005-0000-0000-0000E4010000}"/>
    <cellStyle name="Accent4 7" xfId="165" xr:uid="{00000000-0005-0000-0000-0000E5010000}"/>
    <cellStyle name="Accent4 8" xfId="166" xr:uid="{00000000-0005-0000-0000-0000E6010000}"/>
    <cellStyle name="Accent4 9" xfId="715" xr:uid="{00000000-0005-0000-0000-0000E7010000}"/>
    <cellStyle name="Accent5 2" xfId="167" xr:uid="{00000000-0005-0000-0000-0000E8010000}"/>
    <cellStyle name="Accent5 3" xfId="168" xr:uid="{00000000-0005-0000-0000-0000E9010000}"/>
    <cellStyle name="Accent5 4" xfId="169" xr:uid="{00000000-0005-0000-0000-0000EA010000}"/>
    <cellStyle name="Accent5 5" xfId="170" xr:uid="{00000000-0005-0000-0000-0000EB010000}"/>
    <cellStyle name="Accent5 6" xfId="171" xr:uid="{00000000-0005-0000-0000-0000EC010000}"/>
    <cellStyle name="Accent5 7" xfId="172" xr:uid="{00000000-0005-0000-0000-0000ED010000}"/>
    <cellStyle name="Accent5 8" xfId="173" xr:uid="{00000000-0005-0000-0000-0000EE010000}"/>
    <cellStyle name="Accent5 9" xfId="716" xr:uid="{00000000-0005-0000-0000-0000EF010000}"/>
    <cellStyle name="Accent6 2" xfId="174" xr:uid="{00000000-0005-0000-0000-0000F0010000}"/>
    <cellStyle name="Accent6 3" xfId="175" xr:uid="{00000000-0005-0000-0000-0000F1010000}"/>
    <cellStyle name="Accent6 4" xfId="176" xr:uid="{00000000-0005-0000-0000-0000F2010000}"/>
    <cellStyle name="Accent6 5" xfId="177" xr:uid="{00000000-0005-0000-0000-0000F3010000}"/>
    <cellStyle name="Accent6 6" xfId="178" xr:uid="{00000000-0005-0000-0000-0000F4010000}"/>
    <cellStyle name="Accent6 7" xfId="179" xr:uid="{00000000-0005-0000-0000-0000F5010000}"/>
    <cellStyle name="Accent6 8" xfId="180" xr:uid="{00000000-0005-0000-0000-0000F6010000}"/>
    <cellStyle name="Accent6 9" xfId="717" xr:uid="{00000000-0005-0000-0000-0000F7010000}"/>
    <cellStyle name="Background" xfId="181" xr:uid="{00000000-0005-0000-0000-0000F8010000}"/>
    <cellStyle name="Bad 2" xfId="182" xr:uid="{00000000-0005-0000-0000-0000F9010000}"/>
    <cellStyle name="Bad 3" xfId="183" xr:uid="{00000000-0005-0000-0000-0000FA010000}"/>
    <cellStyle name="Bad 4" xfId="184" xr:uid="{00000000-0005-0000-0000-0000FB010000}"/>
    <cellStyle name="Bad 5" xfId="185" xr:uid="{00000000-0005-0000-0000-0000FC010000}"/>
    <cellStyle name="Bad 6" xfId="186" xr:uid="{00000000-0005-0000-0000-0000FD010000}"/>
    <cellStyle name="Bad 7" xfId="187" xr:uid="{00000000-0005-0000-0000-0000FE010000}"/>
    <cellStyle name="Bad 8" xfId="188" xr:uid="{00000000-0005-0000-0000-0000FF010000}"/>
    <cellStyle name="Bad 9" xfId="718" xr:uid="{00000000-0005-0000-0000-000000020000}"/>
    <cellStyle name="Calculation 10" xfId="719" xr:uid="{00000000-0005-0000-0000-000001020000}"/>
    <cellStyle name="Calculation 10 10" xfId="720" xr:uid="{00000000-0005-0000-0000-000002020000}"/>
    <cellStyle name="Calculation 10 11" xfId="721" xr:uid="{00000000-0005-0000-0000-000003020000}"/>
    <cellStyle name="Calculation 10 12" xfId="722" xr:uid="{00000000-0005-0000-0000-000004020000}"/>
    <cellStyle name="Calculation 10 13" xfId="723" xr:uid="{00000000-0005-0000-0000-000005020000}"/>
    <cellStyle name="Calculation 10 14" xfId="724" xr:uid="{00000000-0005-0000-0000-000006020000}"/>
    <cellStyle name="Calculation 10 15" xfId="725" xr:uid="{00000000-0005-0000-0000-000007020000}"/>
    <cellStyle name="Calculation 10 16" xfId="726" xr:uid="{00000000-0005-0000-0000-000008020000}"/>
    <cellStyle name="Calculation 10 17" xfId="727" xr:uid="{00000000-0005-0000-0000-000009020000}"/>
    <cellStyle name="Calculation 10 18" xfId="728" xr:uid="{00000000-0005-0000-0000-00000A020000}"/>
    <cellStyle name="Calculation 10 19" xfId="729" xr:uid="{00000000-0005-0000-0000-00000B020000}"/>
    <cellStyle name="Calculation 10 2" xfId="730" xr:uid="{00000000-0005-0000-0000-00000C020000}"/>
    <cellStyle name="Calculation 10 20" xfId="731" xr:uid="{00000000-0005-0000-0000-00000D020000}"/>
    <cellStyle name="Calculation 10 21" xfId="732" xr:uid="{00000000-0005-0000-0000-00000E020000}"/>
    <cellStyle name="Calculation 10 22" xfId="733" xr:uid="{00000000-0005-0000-0000-00000F020000}"/>
    <cellStyle name="Calculation 10 23" xfId="734" xr:uid="{00000000-0005-0000-0000-000010020000}"/>
    <cellStyle name="Calculation 10 24" xfId="735" xr:uid="{00000000-0005-0000-0000-000011020000}"/>
    <cellStyle name="Calculation 10 25" xfId="736" xr:uid="{00000000-0005-0000-0000-000012020000}"/>
    <cellStyle name="Calculation 10 26" xfId="737" xr:uid="{00000000-0005-0000-0000-000013020000}"/>
    <cellStyle name="Calculation 10 27" xfId="738" xr:uid="{00000000-0005-0000-0000-000014020000}"/>
    <cellStyle name="Calculation 10 28" xfId="739" xr:uid="{00000000-0005-0000-0000-000015020000}"/>
    <cellStyle name="Calculation 10 29" xfId="740" xr:uid="{00000000-0005-0000-0000-000016020000}"/>
    <cellStyle name="Calculation 10 3" xfId="741" xr:uid="{00000000-0005-0000-0000-000017020000}"/>
    <cellStyle name="Calculation 10 30" xfId="742" xr:uid="{00000000-0005-0000-0000-000018020000}"/>
    <cellStyle name="Calculation 10 31" xfId="743" xr:uid="{00000000-0005-0000-0000-000019020000}"/>
    <cellStyle name="Calculation 10 32" xfId="744" xr:uid="{00000000-0005-0000-0000-00001A020000}"/>
    <cellStyle name="Calculation 10 4" xfId="745" xr:uid="{00000000-0005-0000-0000-00001B020000}"/>
    <cellStyle name="Calculation 10 5" xfId="746" xr:uid="{00000000-0005-0000-0000-00001C020000}"/>
    <cellStyle name="Calculation 10 6" xfId="747" xr:uid="{00000000-0005-0000-0000-00001D020000}"/>
    <cellStyle name="Calculation 10 7" xfId="748" xr:uid="{00000000-0005-0000-0000-00001E020000}"/>
    <cellStyle name="Calculation 10 8" xfId="749" xr:uid="{00000000-0005-0000-0000-00001F020000}"/>
    <cellStyle name="Calculation 10 9" xfId="750" xr:uid="{00000000-0005-0000-0000-000020020000}"/>
    <cellStyle name="Calculation 11" xfId="751" xr:uid="{00000000-0005-0000-0000-000021020000}"/>
    <cellStyle name="Calculation 11 2" xfId="752" xr:uid="{00000000-0005-0000-0000-000022020000}"/>
    <cellStyle name="Calculation 11 3" xfId="753" xr:uid="{00000000-0005-0000-0000-000023020000}"/>
    <cellStyle name="Calculation 12" xfId="754" xr:uid="{00000000-0005-0000-0000-000024020000}"/>
    <cellStyle name="Calculation 13" xfId="755" xr:uid="{00000000-0005-0000-0000-000025020000}"/>
    <cellStyle name="Calculation 14" xfId="756" xr:uid="{00000000-0005-0000-0000-000026020000}"/>
    <cellStyle name="Calculation 2" xfId="189" xr:uid="{00000000-0005-0000-0000-000027020000}"/>
    <cellStyle name="Calculation 3" xfId="190" xr:uid="{00000000-0005-0000-0000-000028020000}"/>
    <cellStyle name="Calculation 4" xfId="191" xr:uid="{00000000-0005-0000-0000-000029020000}"/>
    <cellStyle name="Calculation 5" xfId="192" xr:uid="{00000000-0005-0000-0000-00002A020000}"/>
    <cellStyle name="Calculation 6" xfId="193" xr:uid="{00000000-0005-0000-0000-00002B020000}"/>
    <cellStyle name="Calculation 7" xfId="194" xr:uid="{00000000-0005-0000-0000-00002C020000}"/>
    <cellStyle name="Calculation 8" xfId="195" xr:uid="{00000000-0005-0000-0000-00002D020000}"/>
    <cellStyle name="Calculation 9" xfId="757" xr:uid="{00000000-0005-0000-0000-00002E020000}"/>
    <cellStyle name="Calculation 9 10" xfId="758" xr:uid="{00000000-0005-0000-0000-00002F020000}"/>
    <cellStyle name="Calculation 9 11" xfId="759" xr:uid="{00000000-0005-0000-0000-000030020000}"/>
    <cellStyle name="Calculation 9 12" xfId="760" xr:uid="{00000000-0005-0000-0000-000031020000}"/>
    <cellStyle name="Calculation 9 13" xfId="761" xr:uid="{00000000-0005-0000-0000-000032020000}"/>
    <cellStyle name="Calculation 9 14" xfId="762" xr:uid="{00000000-0005-0000-0000-000033020000}"/>
    <cellStyle name="Calculation 9 15" xfId="763" xr:uid="{00000000-0005-0000-0000-000034020000}"/>
    <cellStyle name="Calculation 9 16" xfId="764" xr:uid="{00000000-0005-0000-0000-000035020000}"/>
    <cellStyle name="Calculation 9 17" xfId="765" xr:uid="{00000000-0005-0000-0000-000036020000}"/>
    <cellStyle name="Calculation 9 18" xfId="766" xr:uid="{00000000-0005-0000-0000-000037020000}"/>
    <cellStyle name="Calculation 9 19" xfId="767" xr:uid="{00000000-0005-0000-0000-000038020000}"/>
    <cellStyle name="Calculation 9 2" xfId="768" xr:uid="{00000000-0005-0000-0000-000039020000}"/>
    <cellStyle name="Calculation 9 20" xfId="769" xr:uid="{00000000-0005-0000-0000-00003A020000}"/>
    <cellStyle name="Calculation 9 21" xfId="770" xr:uid="{00000000-0005-0000-0000-00003B020000}"/>
    <cellStyle name="Calculation 9 22" xfId="771" xr:uid="{00000000-0005-0000-0000-00003C020000}"/>
    <cellStyle name="Calculation 9 23" xfId="772" xr:uid="{00000000-0005-0000-0000-00003D020000}"/>
    <cellStyle name="Calculation 9 24" xfId="773" xr:uid="{00000000-0005-0000-0000-00003E020000}"/>
    <cellStyle name="Calculation 9 25" xfId="774" xr:uid="{00000000-0005-0000-0000-00003F020000}"/>
    <cellStyle name="Calculation 9 26" xfId="775" xr:uid="{00000000-0005-0000-0000-000040020000}"/>
    <cellStyle name="Calculation 9 27" xfId="776" xr:uid="{00000000-0005-0000-0000-000041020000}"/>
    <cellStyle name="Calculation 9 28" xfId="777" xr:uid="{00000000-0005-0000-0000-000042020000}"/>
    <cellStyle name="Calculation 9 29" xfId="778" xr:uid="{00000000-0005-0000-0000-000043020000}"/>
    <cellStyle name="Calculation 9 3" xfId="779" xr:uid="{00000000-0005-0000-0000-000044020000}"/>
    <cellStyle name="Calculation 9 30" xfId="780" xr:uid="{00000000-0005-0000-0000-000045020000}"/>
    <cellStyle name="Calculation 9 31" xfId="781" xr:uid="{00000000-0005-0000-0000-000046020000}"/>
    <cellStyle name="Calculation 9 32" xfId="782" xr:uid="{00000000-0005-0000-0000-000047020000}"/>
    <cellStyle name="Calculation 9 4" xfId="783" xr:uid="{00000000-0005-0000-0000-000048020000}"/>
    <cellStyle name="Calculation 9 5" xfId="784" xr:uid="{00000000-0005-0000-0000-000049020000}"/>
    <cellStyle name="Calculation 9 6" xfId="785" xr:uid="{00000000-0005-0000-0000-00004A020000}"/>
    <cellStyle name="Calculation 9 7" xfId="786" xr:uid="{00000000-0005-0000-0000-00004B020000}"/>
    <cellStyle name="Calculation 9 8" xfId="787" xr:uid="{00000000-0005-0000-0000-00004C020000}"/>
    <cellStyle name="Calculation 9 9" xfId="788" xr:uid="{00000000-0005-0000-0000-00004D020000}"/>
    <cellStyle name="Card" xfId="196" xr:uid="{00000000-0005-0000-0000-00004E020000}"/>
    <cellStyle name="Card 2" xfId="197" xr:uid="{00000000-0005-0000-0000-00004F020000}"/>
    <cellStyle name="Card 3" xfId="198" xr:uid="{00000000-0005-0000-0000-000050020000}"/>
    <cellStyle name="Card 4" xfId="199" xr:uid="{00000000-0005-0000-0000-000051020000}"/>
    <cellStyle name="Card 5" xfId="200" xr:uid="{00000000-0005-0000-0000-000052020000}"/>
    <cellStyle name="Card 6" xfId="201" xr:uid="{00000000-0005-0000-0000-000053020000}"/>
    <cellStyle name="Card 7" xfId="202" xr:uid="{00000000-0005-0000-0000-000054020000}"/>
    <cellStyle name="Card B" xfId="203" xr:uid="{00000000-0005-0000-0000-000055020000}"/>
    <cellStyle name="Card B 2" xfId="204" xr:uid="{00000000-0005-0000-0000-000056020000}"/>
    <cellStyle name="Card B 3" xfId="205" xr:uid="{00000000-0005-0000-0000-000057020000}"/>
    <cellStyle name="Card B 4" xfId="206" xr:uid="{00000000-0005-0000-0000-000058020000}"/>
    <cellStyle name="Card B 5" xfId="207" xr:uid="{00000000-0005-0000-0000-000059020000}"/>
    <cellStyle name="Card B 6" xfId="208" xr:uid="{00000000-0005-0000-0000-00005A020000}"/>
    <cellStyle name="Card B 7" xfId="209" xr:uid="{00000000-0005-0000-0000-00005B020000}"/>
    <cellStyle name="Card BL" xfId="210" xr:uid="{00000000-0005-0000-0000-00005C020000}"/>
    <cellStyle name="Card BL 2" xfId="211" xr:uid="{00000000-0005-0000-0000-00005D020000}"/>
    <cellStyle name="Card BL 3" xfId="212" xr:uid="{00000000-0005-0000-0000-00005E020000}"/>
    <cellStyle name="Card BL 4" xfId="213" xr:uid="{00000000-0005-0000-0000-00005F020000}"/>
    <cellStyle name="Card BL 5" xfId="214" xr:uid="{00000000-0005-0000-0000-000060020000}"/>
    <cellStyle name="Card BL 6" xfId="215" xr:uid="{00000000-0005-0000-0000-000061020000}"/>
    <cellStyle name="Card BL 7" xfId="216" xr:uid="{00000000-0005-0000-0000-000062020000}"/>
    <cellStyle name="Card BR" xfId="217" xr:uid="{00000000-0005-0000-0000-000063020000}"/>
    <cellStyle name="Card BR 2" xfId="218" xr:uid="{00000000-0005-0000-0000-000064020000}"/>
    <cellStyle name="Card BR 3" xfId="219" xr:uid="{00000000-0005-0000-0000-000065020000}"/>
    <cellStyle name="Card BR 4" xfId="220" xr:uid="{00000000-0005-0000-0000-000066020000}"/>
    <cellStyle name="Card BR 5" xfId="221" xr:uid="{00000000-0005-0000-0000-000067020000}"/>
    <cellStyle name="Card BR 6" xfId="222" xr:uid="{00000000-0005-0000-0000-000068020000}"/>
    <cellStyle name="Card BR 7" xfId="223" xr:uid="{00000000-0005-0000-0000-000069020000}"/>
    <cellStyle name="Card L" xfId="224" xr:uid="{00000000-0005-0000-0000-00006A020000}"/>
    <cellStyle name="Card L 2" xfId="225" xr:uid="{00000000-0005-0000-0000-00006B020000}"/>
    <cellStyle name="Card L 3" xfId="226" xr:uid="{00000000-0005-0000-0000-00006C020000}"/>
    <cellStyle name="Card L 4" xfId="227" xr:uid="{00000000-0005-0000-0000-00006D020000}"/>
    <cellStyle name="Card L 5" xfId="228" xr:uid="{00000000-0005-0000-0000-00006E020000}"/>
    <cellStyle name="Card L 6" xfId="229" xr:uid="{00000000-0005-0000-0000-00006F020000}"/>
    <cellStyle name="Card L 7" xfId="230" xr:uid="{00000000-0005-0000-0000-000070020000}"/>
    <cellStyle name="Card R" xfId="231" xr:uid="{00000000-0005-0000-0000-000071020000}"/>
    <cellStyle name="Card R 2" xfId="232" xr:uid="{00000000-0005-0000-0000-000072020000}"/>
    <cellStyle name="Card R 3" xfId="233" xr:uid="{00000000-0005-0000-0000-000073020000}"/>
    <cellStyle name="Card R 4" xfId="234" xr:uid="{00000000-0005-0000-0000-000074020000}"/>
    <cellStyle name="Card R 5" xfId="235" xr:uid="{00000000-0005-0000-0000-000075020000}"/>
    <cellStyle name="Card R 6" xfId="236" xr:uid="{00000000-0005-0000-0000-000076020000}"/>
    <cellStyle name="Card R 7" xfId="237" xr:uid="{00000000-0005-0000-0000-000077020000}"/>
    <cellStyle name="Card T" xfId="238" xr:uid="{00000000-0005-0000-0000-000078020000}"/>
    <cellStyle name="Card T 2" xfId="239" xr:uid="{00000000-0005-0000-0000-000079020000}"/>
    <cellStyle name="Card T 3" xfId="240" xr:uid="{00000000-0005-0000-0000-00007A020000}"/>
    <cellStyle name="Card T 4" xfId="241" xr:uid="{00000000-0005-0000-0000-00007B020000}"/>
    <cellStyle name="Card T 5" xfId="242" xr:uid="{00000000-0005-0000-0000-00007C020000}"/>
    <cellStyle name="Card T 6" xfId="243" xr:uid="{00000000-0005-0000-0000-00007D020000}"/>
    <cellStyle name="Card T 7" xfId="244" xr:uid="{00000000-0005-0000-0000-00007E020000}"/>
    <cellStyle name="Card TL" xfId="245" xr:uid="{00000000-0005-0000-0000-00007F020000}"/>
    <cellStyle name="Card TL 2" xfId="246" xr:uid="{00000000-0005-0000-0000-000080020000}"/>
    <cellStyle name="Card TL 3" xfId="247" xr:uid="{00000000-0005-0000-0000-000081020000}"/>
    <cellStyle name="Card TL 4" xfId="248" xr:uid="{00000000-0005-0000-0000-000082020000}"/>
    <cellStyle name="Card TL 5" xfId="249" xr:uid="{00000000-0005-0000-0000-000083020000}"/>
    <cellStyle name="Card TL 6" xfId="250" xr:uid="{00000000-0005-0000-0000-000084020000}"/>
    <cellStyle name="Card TL 7" xfId="251" xr:uid="{00000000-0005-0000-0000-000085020000}"/>
    <cellStyle name="Card TR" xfId="252" xr:uid="{00000000-0005-0000-0000-000086020000}"/>
    <cellStyle name="Card TR 2" xfId="253" xr:uid="{00000000-0005-0000-0000-000087020000}"/>
    <cellStyle name="Card TR 3" xfId="254" xr:uid="{00000000-0005-0000-0000-000088020000}"/>
    <cellStyle name="Card TR 4" xfId="255" xr:uid="{00000000-0005-0000-0000-000089020000}"/>
    <cellStyle name="Card TR 5" xfId="256" xr:uid="{00000000-0005-0000-0000-00008A020000}"/>
    <cellStyle name="Card TR 6" xfId="257" xr:uid="{00000000-0005-0000-0000-00008B020000}"/>
    <cellStyle name="Card TR 7" xfId="258" xr:uid="{00000000-0005-0000-0000-00008C020000}"/>
    <cellStyle name="Card_Book36" xfId="259" xr:uid="{00000000-0005-0000-0000-00008D020000}"/>
    <cellStyle name="Check Cell 2" xfId="260" xr:uid="{00000000-0005-0000-0000-00008E020000}"/>
    <cellStyle name="Check Cell 3" xfId="261" xr:uid="{00000000-0005-0000-0000-00008F020000}"/>
    <cellStyle name="Check Cell 4" xfId="262" xr:uid="{00000000-0005-0000-0000-000090020000}"/>
    <cellStyle name="Check Cell 5" xfId="263" xr:uid="{00000000-0005-0000-0000-000091020000}"/>
    <cellStyle name="Check Cell 6" xfId="264" xr:uid="{00000000-0005-0000-0000-000092020000}"/>
    <cellStyle name="Check Cell 7" xfId="265" xr:uid="{00000000-0005-0000-0000-000093020000}"/>
    <cellStyle name="Check Cell 8" xfId="266" xr:uid="{00000000-0005-0000-0000-000094020000}"/>
    <cellStyle name="Check Cell 9" xfId="789" xr:uid="{00000000-0005-0000-0000-000095020000}"/>
    <cellStyle name="Column Header" xfId="267" xr:uid="{00000000-0005-0000-0000-000096020000}"/>
    <cellStyle name="Column Header 2" xfId="268" xr:uid="{00000000-0005-0000-0000-000097020000}"/>
    <cellStyle name="Column Header 3" xfId="269" xr:uid="{00000000-0005-0000-0000-000098020000}"/>
    <cellStyle name="Column Header 4" xfId="270" xr:uid="{00000000-0005-0000-0000-000099020000}"/>
    <cellStyle name="Column Header 5" xfId="271" xr:uid="{00000000-0005-0000-0000-00009A020000}"/>
    <cellStyle name="Column Header 6" xfId="272" xr:uid="{00000000-0005-0000-0000-00009B020000}"/>
    <cellStyle name="Column Header 7" xfId="273" xr:uid="{00000000-0005-0000-0000-00009C020000}"/>
    <cellStyle name="Explanatory Text 2" xfId="274" xr:uid="{00000000-0005-0000-0000-00009D020000}"/>
    <cellStyle name="Explanatory Text 3" xfId="275" xr:uid="{00000000-0005-0000-0000-00009E020000}"/>
    <cellStyle name="Explanatory Text 4" xfId="276" xr:uid="{00000000-0005-0000-0000-00009F020000}"/>
    <cellStyle name="Explanatory Text 5" xfId="277" xr:uid="{00000000-0005-0000-0000-0000A0020000}"/>
    <cellStyle name="Explanatory Text 6" xfId="278" xr:uid="{00000000-0005-0000-0000-0000A1020000}"/>
    <cellStyle name="Explanatory Text 7" xfId="279" xr:uid="{00000000-0005-0000-0000-0000A2020000}"/>
    <cellStyle name="Explanatory Text 8" xfId="280" xr:uid="{00000000-0005-0000-0000-0000A3020000}"/>
    <cellStyle name="Good 2" xfId="281" xr:uid="{00000000-0005-0000-0000-0000A4020000}"/>
    <cellStyle name="Good 3" xfId="282" xr:uid="{00000000-0005-0000-0000-0000A5020000}"/>
    <cellStyle name="Good 4" xfId="283" xr:uid="{00000000-0005-0000-0000-0000A6020000}"/>
    <cellStyle name="Good 5" xfId="284" xr:uid="{00000000-0005-0000-0000-0000A7020000}"/>
    <cellStyle name="Good 6" xfId="285" xr:uid="{00000000-0005-0000-0000-0000A8020000}"/>
    <cellStyle name="Good 7" xfId="286" xr:uid="{00000000-0005-0000-0000-0000A9020000}"/>
    <cellStyle name="Good 8" xfId="287" xr:uid="{00000000-0005-0000-0000-0000AA020000}"/>
    <cellStyle name="Good 9" xfId="790" xr:uid="{00000000-0005-0000-0000-0000AB020000}"/>
    <cellStyle name="Heading 1 2" xfId="288" xr:uid="{00000000-0005-0000-0000-0000AC020000}"/>
    <cellStyle name="Heading 1 3" xfId="289" xr:uid="{00000000-0005-0000-0000-0000AD020000}"/>
    <cellStyle name="Heading 1 4" xfId="290" xr:uid="{00000000-0005-0000-0000-0000AE020000}"/>
    <cellStyle name="Heading 1 5" xfId="291" xr:uid="{00000000-0005-0000-0000-0000AF020000}"/>
    <cellStyle name="Heading 1 6" xfId="292" xr:uid="{00000000-0005-0000-0000-0000B0020000}"/>
    <cellStyle name="Heading 1 7" xfId="293" xr:uid="{00000000-0005-0000-0000-0000B1020000}"/>
    <cellStyle name="Heading 1 8" xfId="294" xr:uid="{00000000-0005-0000-0000-0000B2020000}"/>
    <cellStyle name="Heading 1 9" xfId="791" xr:uid="{00000000-0005-0000-0000-0000B3020000}"/>
    <cellStyle name="Heading 2 2" xfId="295" xr:uid="{00000000-0005-0000-0000-0000B4020000}"/>
    <cellStyle name="Heading 2 3" xfId="296" xr:uid="{00000000-0005-0000-0000-0000B5020000}"/>
    <cellStyle name="Heading 2 4" xfId="297" xr:uid="{00000000-0005-0000-0000-0000B6020000}"/>
    <cellStyle name="Heading 2 5" xfId="298" xr:uid="{00000000-0005-0000-0000-0000B7020000}"/>
    <cellStyle name="Heading 2 6" xfId="299" xr:uid="{00000000-0005-0000-0000-0000B8020000}"/>
    <cellStyle name="Heading 2 7" xfId="300" xr:uid="{00000000-0005-0000-0000-0000B9020000}"/>
    <cellStyle name="Heading 2 8" xfId="301" xr:uid="{00000000-0005-0000-0000-0000BA020000}"/>
    <cellStyle name="Heading 2 9" xfId="792" xr:uid="{00000000-0005-0000-0000-0000BB020000}"/>
    <cellStyle name="Heading 3 2" xfId="302" xr:uid="{00000000-0005-0000-0000-0000BC020000}"/>
    <cellStyle name="Heading 3 3" xfId="303" xr:uid="{00000000-0005-0000-0000-0000BD020000}"/>
    <cellStyle name="Heading 3 4" xfId="304" xr:uid="{00000000-0005-0000-0000-0000BE020000}"/>
    <cellStyle name="Heading 3 5" xfId="305" xr:uid="{00000000-0005-0000-0000-0000BF020000}"/>
    <cellStyle name="Heading 3 6" xfId="306" xr:uid="{00000000-0005-0000-0000-0000C0020000}"/>
    <cellStyle name="Heading 3 7" xfId="307" xr:uid="{00000000-0005-0000-0000-0000C1020000}"/>
    <cellStyle name="Heading 3 8" xfId="308" xr:uid="{00000000-0005-0000-0000-0000C2020000}"/>
    <cellStyle name="Heading 3 9" xfId="793" xr:uid="{00000000-0005-0000-0000-0000C3020000}"/>
    <cellStyle name="Heading 4 2" xfId="309" xr:uid="{00000000-0005-0000-0000-0000C4020000}"/>
    <cellStyle name="Heading 4 3" xfId="310" xr:uid="{00000000-0005-0000-0000-0000C5020000}"/>
    <cellStyle name="Heading 4 4" xfId="311" xr:uid="{00000000-0005-0000-0000-0000C6020000}"/>
    <cellStyle name="Heading 4 5" xfId="312" xr:uid="{00000000-0005-0000-0000-0000C7020000}"/>
    <cellStyle name="Heading 4 6" xfId="313" xr:uid="{00000000-0005-0000-0000-0000C8020000}"/>
    <cellStyle name="Heading 4 7" xfId="314" xr:uid="{00000000-0005-0000-0000-0000C9020000}"/>
    <cellStyle name="Heading 4 8" xfId="315" xr:uid="{00000000-0005-0000-0000-0000CA020000}"/>
    <cellStyle name="Heading 4 9" xfId="794" xr:uid="{00000000-0005-0000-0000-0000CB020000}"/>
    <cellStyle name="Input 10" xfId="795" xr:uid="{00000000-0005-0000-0000-0000CC020000}"/>
    <cellStyle name="Input 11" xfId="796" xr:uid="{00000000-0005-0000-0000-0000CD020000}"/>
    <cellStyle name="Input 12" xfId="797" xr:uid="{00000000-0005-0000-0000-0000CE020000}"/>
    <cellStyle name="Input 13" xfId="798" xr:uid="{00000000-0005-0000-0000-0000CF020000}"/>
    <cellStyle name="Input 2" xfId="316" xr:uid="{00000000-0005-0000-0000-0000D0020000}"/>
    <cellStyle name="Input 2 2" xfId="317" xr:uid="{00000000-0005-0000-0000-0000D1020000}"/>
    <cellStyle name="Input 2 3" xfId="318" xr:uid="{00000000-0005-0000-0000-0000D2020000}"/>
    <cellStyle name="Input 2 4" xfId="319" xr:uid="{00000000-0005-0000-0000-0000D3020000}"/>
    <cellStyle name="Input 2 5" xfId="320" xr:uid="{00000000-0005-0000-0000-0000D4020000}"/>
    <cellStyle name="Input 2 6" xfId="321" xr:uid="{00000000-0005-0000-0000-0000D5020000}"/>
    <cellStyle name="Input 2 7" xfId="322" xr:uid="{00000000-0005-0000-0000-0000D6020000}"/>
    <cellStyle name="Input 3" xfId="323" xr:uid="{00000000-0005-0000-0000-0000D7020000}"/>
    <cellStyle name="Input 3 2" xfId="799" xr:uid="{00000000-0005-0000-0000-0000D8020000}"/>
    <cellStyle name="Input 4" xfId="324" xr:uid="{00000000-0005-0000-0000-0000D9020000}"/>
    <cellStyle name="Input 5" xfId="325" xr:uid="{00000000-0005-0000-0000-0000DA020000}"/>
    <cellStyle name="Input 6" xfId="326" xr:uid="{00000000-0005-0000-0000-0000DB020000}"/>
    <cellStyle name="Input 7" xfId="327" xr:uid="{00000000-0005-0000-0000-0000DC020000}"/>
    <cellStyle name="Input 8" xfId="328" xr:uid="{00000000-0005-0000-0000-0000DD020000}"/>
    <cellStyle name="Input 9" xfId="329" xr:uid="{00000000-0005-0000-0000-0000DE020000}"/>
    <cellStyle name="Linked Cell 2" xfId="330" xr:uid="{00000000-0005-0000-0000-0000DF020000}"/>
    <cellStyle name="Linked Cell 3" xfId="331" xr:uid="{00000000-0005-0000-0000-0000E0020000}"/>
    <cellStyle name="Linked Cell 4" xfId="332" xr:uid="{00000000-0005-0000-0000-0000E1020000}"/>
    <cellStyle name="Linked Cell 5" xfId="333" xr:uid="{00000000-0005-0000-0000-0000E2020000}"/>
    <cellStyle name="Linked Cell 6" xfId="334" xr:uid="{00000000-0005-0000-0000-0000E3020000}"/>
    <cellStyle name="Linked Cell 7" xfId="335" xr:uid="{00000000-0005-0000-0000-0000E4020000}"/>
    <cellStyle name="Linked Cell 8" xfId="336" xr:uid="{00000000-0005-0000-0000-0000E5020000}"/>
    <cellStyle name="Linked Cell 9" xfId="800" xr:uid="{00000000-0005-0000-0000-0000E6020000}"/>
    <cellStyle name="Neutral 2" xfId="337" xr:uid="{00000000-0005-0000-0000-0000E7020000}"/>
    <cellStyle name="Neutral 3" xfId="338" xr:uid="{00000000-0005-0000-0000-0000E8020000}"/>
    <cellStyle name="Neutral 4" xfId="339" xr:uid="{00000000-0005-0000-0000-0000E9020000}"/>
    <cellStyle name="Neutral 5" xfId="340" xr:uid="{00000000-0005-0000-0000-0000EA020000}"/>
    <cellStyle name="Neutral 6" xfId="341" xr:uid="{00000000-0005-0000-0000-0000EB020000}"/>
    <cellStyle name="Neutral 7" xfId="342" xr:uid="{00000000-0005-0000-0000-0000EC020000}"/>
    <cellStyle name="Neutral 8" xfId="343" xr:uid="{00000000-0005-0000-0000-0000ED020000}"/>
    <cellStyle name="Neutral 9" xfId="801" xr:uid="{00000000-0005-0000-0000-0000EE020000}"/>
    <cellStyle name="Normal" xfId="0" builtinId="0"/>
    <cellStyle name="Normal 10" xfId="802" xr:uid="{00000000-0005-0000-0000-0000F0020000}"/>
    <cellStyle name="Normal 11" xfId="1033" xr:uid="{00000000-0005-0000-0000-0000F1020000}"/>
    <cellStyle name="Normal 12" xfId="1034" xr:uid="{00000000-0005-0000-0000-0000F2020000}"/>
    <cellStyle name="Normal 13" xfId="1035" xr:uid="{00000000-0005-0000-0000-0000F3020000}"/>
    <cellStyle name="Normal 14" xfId="1036" xr:uid="{00000000-0005-0000-0000-0000F4020000}"/>
    <cellStyle name="Normal 2" xfId="344" xr:uid="{00000000-0005-0000-0000-0000F5020000}"/>
    <cellStyle name="Normal 2 2" xfId="393" xr:uid="{00000000-0005-0000-0000-0000F6020000}"/>
    <cellStyle name="Normal 3" xfId="345" xr:uid="{00000000-0005-0000-0000-0000F7020000}"/>
    <cellStyle name="Normal 3 2" xfId="803" xr:uid="{00000000-0005-0000-0000-0000F8020000}"/>
    <cellStyle name="Normal 4" xfId="346" xr:uid="{00000000-0005-0000-0000-0000F9020000}"/>
    <cellStyle name="Normal 4 2" xfId="804" xr:uid="{00000000-0005-0000-0000-0000FA020000}"/>
    <cellStyle name="Normal 5" xfId="347" xr:uid="{00000000-0005-0000-0000-0000FB020000}"/>
    <cellStyle name="Normal 5 2" xfId="348" xr:uid="{00000000-0005-0000-0000-0000FC020000}"/>
    <cellStyle name="Normal 5 3" xfId="805" xr:uid="{00000000-0005-0000-0000-0000FD020000}"/>
    <cellStyle name="Normal 6" xfId="349" xr:uid="{00000000-0005-0000-0000-0000FE020000}"/>
    <cellStyle name="Normal 7" xfId="350" xr:uid="{00000000-0005-0000-0000-0000FF020000}"/>
    <cellStyle name="Normal 8" xfId="806" xr:uid="{00000000-0005-0000-0000-000000030000}"/>
    <cellStyle name="Normal 8 2" xfId="807" xr:uid="{00000000-0005-0000-0000-000001030000}"/>
    <cellStyle name="Normal 8 3" xfId="808" xr:uid="{00000000-0005-0000-0000-000002030000}"/>
    <cellStyle name="Normal 8 4" xfId="809" xr:uid="{00000000-0005-0000-0000-000003030000}"/>
    <cellStyle name="Normal 9" xfId="810" xr:uid="{00000000-0005-0000-0000-000004030000}"/>
    <cellStyle name="Note 10" xfId="811" xr:uid="{00000000-0005-0000-0000-000005030000}"/>
    <cellStyle name="Note 2" xfId="351" xr:uid="{00000000-0005-0000-0000-000006030000}"/>
    <cellStyle name="Note 2 2" xfId="352" xr:uid="{00000000-0005-0000-0000-000007030000}"/>
    <cellStyle name="Note 2 2 2" xfId="353" xr:uid="{00000000-0005-0000-0000-000008030000}"/>
    <cellStyle name="Note 2 2 3" xfId="812" xr:uid="{00000000-0005-0000-0000-000009030000}"/>
    <cellStyle name="Note 2 2 4" xfId="813" xr:uid="{00000000-0005-0000-0000-00000A030000}"/>
    <cellStyle name="Note 2 2 5" xfId="814" xr:uid="{00000000-0005-0000-0000-00000B030000}"/>
    <cellStyle name="Note 2 2 6" xfId="815" xr:uid="{00000000-0005-0000-0000-00000C030000}"/>
    <cellStyle name="Note 2 3" xfId="354" xr:uid="{00000000-0005-0000-0000-00000D030000}"/>
    <cellStyle name="Note 2 4" xfId="816" xr:uid="{00000000-0005-0000-0000-00000E030000}"/>
    <cellStyle name="Note 2 5" xfId="817" xr:uid="{00000000-0005-0000-0000-00000F030000}"/>
    <cellStyle name="Note 2 6" xfId="818" xr:uid="{00000000-0005-0000-0000-000010030000}"/>
    <cellStyle name="Note 2 7" xfId="819" xr:uid="{00000000-0005-0000-0000-000011030000}"/>
    <cellStyle name="Note 3" xfId="355" xr:uid="{00000000-0005-0000-0000-000012030000}"/>
    <cellStyle name="Note 3 2" xfId="356" xr:uid="{00000000-0005-0000-0000-000013030000}"/>
    <cellStyle name="Note 3 3" xfId="820" xr:uid="{00000000-0005-0000-0000-000014030000}"/>
    <cellStyle name="Note 3 4" xfId="821" xr:uid="{00000000-0005-0000-0000-000015030000}"/>
    <cellStyle name="Note 4" xfId="822" xr:uid="{00000000-0005-0000-0000-000016030000}"/>
    <cellStyle name="Note 4 10" xfId="823" xr:uid="{00000000-0005-0000-0000-000017030000}"/>
    <cellStyle name="Note 4 11" xfId="824" xr:uid="{00000000-0005-0000-0000-000018030000}"/>
    <cellStyle name="Note 4 12" xfId="825" xr:uid="{00000000-0005-0000-0000-000019030000}"/>
    <cellStyle name="Note 4 13" xfId="826" xr:uid="{00000000-0005-0000-0000-00001A030000}"/>
    <cellStyle name="Note 4 14" xfId="827" xr:uid="{00000000-0005-0000-0000-00001B030000}"/>
    <cellStyle name="Note 4 15" xfId="828" xr:uid="{00000000-0005-0000-0000-00001C030000}"/>
    <cellStyle name="Note 4 16" xfId="829" xr:uid="{00000000-0005-0000-0000-00001D030000}"/>
    <cellStyle name="Note 4 17" xfId="830" xr:uid="{00000000-0005-0000-0000-00001E030000}"/>
    <cellStyle name="Note 4 18" xfId="831" xr:uid="{00000000-0005-0000-0000-00001F030000}"/>
    <cellStyle name="Note 4 19" xfId="832" xr:uid="{00000000-0005-0000-0000-000020030000}"/>
    <cellStyle name="Note 4 2" xfId="833" xr:uid="{00000000-0005-0000-0000-000021030000}"/>
    <cellStyle name="Note 4 20" xfId="834" xr:uid="{00000000-0005-0000-0000-000022030000}"/>
    <cellStyle name="Note 4 21" xfId="835" xr:uid="{00000000-0005-0000-0000-000023030000}"/>
    <cellStyle name="Note 4 22" xfId="836" xr:uid="{00000000-0005-0000-0000-000024030000}"/>
    <cellStyle name="Note 4 23" xfId="837" xr:uid="{00000000-0005-0000-0000-000025030000}"/>
    <cellStyle name="Note 4 24" xfId="838" xr:uid="{00000000-0005-0000-0000-000026030000}"/>
    <cellStyle name="Note 4 25" xfId="839" xr:uid="{00000000-0005-0000-0000-000027030000}"/>
    <cellStyle name="Note 4 26" xfId="840" xr:uid="{00000000-0005-0000-0000-000028030000}"/>
    <cellStyle name="Note 4 27" xfId="841" xr:uid="{00000000-0005-0000-0000-000029030000}"/>
    <cellStyle name="Note 4 28" xfId="842" xr:uid="{00000000-0005-0000-0000-00002A030000}"/>
    <cellStyle name="Note 4 29" xfId="843" xr:uid="{00000000-0005-0000-0000-00002B030000}"/>
    <cellStyle name="Note 4 3" xfId="844" xr:uid="{00000000-0005-0000-0000-00002C030000}"/>
    <cellStyle name="Note 4 30" xfId="845" xr:uid="{00000000-0005-0000-0000-00002D030000}"/>
    <cellStyle name="Note 4 31" xfId="846" xr:uid="{00000000-0005-0000-0000-00002E030000}"/>
    <cellStyle name="Note 4 32" xfId="847" xr:uid="{00000000-0005-0000-0000-00002F030000}"/>
    <cellStyle name="Note 4 4" xfId="848" xr:uid="{00000000-0005-0000-0000-000030030000}"/>
    <cellStyle name="Note 4 5" xfId="849" xr:uid="{00000000-0005-0000-0000-000031030000}"/>
    <cellStyle name="Note 4 6" xfId="850" xr:uid="{00000000-0005-0000-0000-000032030000}"/>
    <cellStyle name="Note 4 7" xfId="851" xr:uid="{00000000-0005-0000-0000-000033030000}"/>
    <cellStyle name="Note 4 8" xfId="852" xr:uid="{00000000-0005-0000-0000-000034030000}"/>
    <cellStyle name="Note 4 9" xfId="853" xr:uid="{00000000-0005-0000-0000-000035030000}"/>
    <cellStyle name="Note 5" xfId="854" xr:uid="{00000000-0005-0000-0000-000036030000}"/>
    <cellStyle name="Note 5 10" xfId="855" xr:uid="{00000000-0005-0000-0000-000037030000}"/>
    <cellStyle name="Note 5 11" xfId="856" xr:uid="{00000000-0005-0000-0000-000038030000}"/>
    <cellStyle name="Note 5 12" xfId="857" xr:uid="{00000000-0005-0000-0000-000039030000}"/>
    <cellStyle name="Note 5 13" xfId="858" xr:uid="{00000000-0005-0000-0000-00003A030000}"/>
    <cellStyle name="Note 5 14" xfId="859" xr:uid="{00000000-0005-0000-0000-00003B030000}"/>
    <cellStyle name="Note 5 15" xfId="860" xr:uid="{00000000-0005-0000-0000-00003C030000}"/>
    <cellStyle name="Note 5 16" xfId="861" xr:uid="{00000000-0005-0000-0000-00003D030000}"/>
    <cellStyle name="Note 5 17" xfId="862" xr:uid="{00000000-0005-0000-0000-00003E030000}"/>
    <cellStyle name="Note 5 18" xfId="863" xr:uid="{00000000-0005-0000-0000-00003F030000}"/>
    <cellStyle name="Note 5 19" xfId="864" xr:uid="{00000000-0005-0000-0000-000040030000}"/>
    <cellStyle name="Note 5 2" xfId="865" xr:uid="{00000000-0005-0000-0000-000041030000}"/>
    <cellStyle name="Note 5 20" xfId="866" xr:uid="{00000000-0005-0000-0000-000042030000}"/>
    <cellStyle name="Note 5 21" xfId="867" xr:uid="{00000000-0005-0000-0000-000043030000}"/>
    <cellStyle name="Note 5 22" xfId="868" xr:uid="{00000000-0005-0000-0000-000044030000}"/>
    <cellStyle name="Note 5 23" xfId="869" xr:uid="{00000000-0005-0000-0000-000045030000}"/>
    <cellStyle name="Note 5 24" xfId="870" xr:uid="{00000000-0005-0000-0000-000046030000}"/>
    <cellStyle name="Note 5 25" xfId="871" xr:uid="{00000000-0005-0000-0000-000047030000}"/>
    <cellStyle name="Note 5 26" xfId="872" xr:uid="{00000000-0005-0000-0000-000048030000}"/>
    <cellStyle name="Note 5 27" xfId="873" xr:uid="{00000000-0005-0000-0000-000049030000}"/>
    <cellStyle name="Note 5 28" xfId="874" xr:uid="{00000000-0005-0000-0000-00004A030000}"/>
    <cellStyle name="Note 5 29" xfId="875" xr:uid="{00000000-0005-0000-0000-00004B030000}"/>
    <cellStyle name="Note 5 3" xfId="876" xr:uid="{00000000-0005-0000-0000-00004C030000}"/>
    <cellStyle name="Note 5 30" xfId="877" xr:uid="{00000000-0005-0000-0000-00004D030000}"/>
    <cellStyle name="Note 5 31" xfId="878" xr:uid="{00000000-0005-0000-0000-00004E030000}"/>
    <cellStyle name="Note 5 32" xfId="879" xr:uid="{00000000-0005-0000-0000-00004F030000}"/>
    <cellStyle name="Note 5 4" xfId="880" xr:uid="{00000000-0005-0000-0000-000050030000}"/>
    <cellStyle name="Note 5 5" xfId="881" xr:uid="{00000000-0005-0000-0000-000051030000}"/>
    <cellStyle name="Note 5 6" xfId="882" xr:uid="{00000000-0005-0000-0000-000052030000}"/>
    <cellStyle name="Note 5 7" xfId="883" xr:uid="{00000000-0005-0000-0000-000053030000}"/>
    <cellStyle name="Note 5 8" xfId="884" xr:uid="{00000000-0005-0000-0000-000054030000}"/>
    <cellStyle name="Note 5 9" xfId="885" xr:uid="{00000000-0005-0000-0000-000055030000}"/>
    <cellStyle name="Note 6" xfId="886" xr:uid="{00000000-0005-0000-0000-000056030000}"/>
    <cellStyle name="Note 6 2" xfId="887" xr:uid="{00000000-0005-0000-0000-000057030000}"/>
    <cellStyle name="Note 6 3" xfId="888" xr:uid="{00000000-0005-0000-0000-000058030000}"/>
    <cellStyle name="Note 7" xfId="889" xr:uid="{00000000-0005-0000-0000-000059030000}"/>
    <cellStyle name="Note 8" xfId="890" xr:uid="{00000000-0005-0000-0000-00005A030000}"/>
    <cellStyle name="Note 9" xfId="891" xr:uid="{00000000-0005-0000-0000-00005B030000}"/>
    <cellStyle name="Output 10" xfId="892" xr:uid="{00000000-0005-0000-0000-00005C030000}"/>
    <cellStyle name="Output 10 10" xfId="893" xr:uid="{00000000-0005-0000-0000-00005D030000}"/>
    <cellStyle name="Output 10 11" xfId="894" xr:uid="{00000000-0005-0000-0000-00005E030000}"/>
    <cellStyle name="Output 10 12" xfId="895" xr:uid="{00000000-0005-0000-0000-00005F030000}"/>
    <cellStyle name="Output 10 13" xfId="896" xr:uid="{00000000-0005-0000-0000-000060030000}"/>
    <cellStyle name="Output 10 14" xfId="897" xr:uid="{00000000-0005-0000-0000-000061030000}"/>
    <cellStyle name="Output 10 15" xfId="898" xr:uid="{00000000-0005-0000-0000-000062030000}"/>
    <cellStyle name="Output 10 16" xfId="899" xr:uid="{00000000-0005-0000-0000-000063030000}"/>
    <cellStyle name="Output 10 17" xfId="900" xr:uid="{00000000-0005-0000-0000-000064030000}"/>
    <cellStyle name="Output 10 18" xfId="901" xr:uid="{00000000-0005-0000-0000-000065030000}"/>
    <cellStyle name="Output 10 19" xfId="902" xr:uid="{00000000-0005-0000-0000-000066030000}"/>
    <cellStyle name="Output 10 2" xfId="903" xr:uid="{00000000-0005-0000-0000-000067030000}"/>
    <cellStyle name="Output 10 20" xfId="904" xr:uid="{00000000-0005-0000-0000-000068030000}"/>
    <cellStyle name="Output 10 21" xfId="905" xr:uid="{00000000-0005-0000-0000-000069030000}"/>
    <cellStyle name="Output 10 22" xfId="906" xr:uid="{00000000-0005-0000-0000-00006A030000}"/>
    <cellStyle name="Output 10 23" xfId="907" xr:uid="{00000000-0005-0000-0000-00006B030000}"/>
    <cellStyle name="Output 10 24" xfId="908" xr:uid="{00000000-0005-0000-0000-00006C030000}"/>
    <cellStyle name="Output 10 25" xfId="909" xr:uid="{00000000-0005-0000-0000-00006D030000}"/>
    <cellStyle name="Output 10 26" xfId="910" xr:uid="{00000000-0005-0000-0000-00006E030000}"/>
    <cellStyle name="Output 10 27" xfId="911" xr:uid="{00000000-0005-0000-0000-00006F030000}"/>
    <cellStyle name="Output 10 28" xfId="912" xr:uid="{00000000-0005-0000-0000-000070030000}"/>
    <cellStyle name="Output 10 29" xfId="913" xr:uid="{00000000-0005-0000-0000-000071030000}"/>
    <cellStyle name="Output 10 3" xfId="914" xr:uid="{00000000-0005-0000-0000-000072030000}"/>
    <cellStyle name="Output 10 30" xfId="915" xr:uid="{00000000-0005-0000-0000-000073030000}"/>
    <cellStyle name="Output 10 31" xfId="916" xr:uid="{00000000-0005-0000-0000-000074030000}"/>
    <cellStyle name="Output 10 32" xfId="917" xr:uid="{00000000-0005-0000-0000-000075030000}"/>
    <cellStyle name="Output 10 4" xfId="918" xr:uid="{00000000-0005-0000-0000-000076030000}"/>
    <cellStyle name="Output 10 5" xfId="919" xr:uid="{00000000-0005-0000-0000-000077030000}"/>
    <cellStyle name="Output 10 6" xfId="920" xr:uid="{00000000-0005-0000-0000-000078030000}"/>
    <cellStyle name="Output 10 7" xfId="921" xr:uid="{00000000-0005-0000-0000-000079030000}"/>
    <cellStyle name="Output 10 8" xfId="922" xr:uid="{00000000-0005-0000-0000-00007A030000}"/>
    <cellStyle name="Output 10 9" xfId="923" xr:uid="{00000000-0005-0000-0000-00007B030000}"/>
    <cellStyle name="Output 11" xfId="924" xr:uid="{00000000-0005-0000-0000-00007C030000}"/>
    <cellStyle name="Output 11 2" xfId="925" xr:uid="{00000000-0005-0000-0000-00007D030000}"/>
    <cellStyle name="Output 11 3" xfId="926" xr:uid="{00000000-0005-0000-0000-00007E030000}"/>
    <cellStyle name="Output 12" xfId="927" xr:uid="{00000000-0005-0000-0000-00007F030000}"/>
    <cellStyle name="Output 13" xfId="928" xr:uid="{00000000-0005-0000-0000-000080030000}"/>
    <cellStyle name="Output 14" xfId="929" xr:uid="{00000000-0005-0000-0000-000081030000}"/>
    <cellStyle name="Output 2" xfId="357" xr:uid="{00000000-0005-0000-0000-000082030000}"/>
    <cellStyle name="Output 3" xfId="358" xr:uid="{00000000-0005-0000-0000-000083030000}"/>
    <cellStyle name="Output 4" xfId="359" xr:uid="{00000000-0005-0000-0000-000084030000}"/>
    <cellStyle name="Output 5" xfId="360" xr:uid="{00000000-0005-0000-0000-000085030000}"/>
    <cellStyle name="Output 6" xfId="361" xr:uid="{00000000-0005-0000-0000-000086030000}"/>
    <cellStyle name="Output 7" xfId="362" xr:uid="{00000000-0005-0000-0000-000087030000}"/>
    <cellStyle name="Output 8" xfId="363" xr:uid="{00000000-0005-0000-0000-000088030000}"/>
    <cellStyle name="Output 9" xfId="930" xr:uid="{00000000-0005-0000-0000-000089030000}"/>
    <cellStyle name="Output 9 10" xfId="931" xr:uid="{00000000-0005-0000-0000-00008A030000}"/>
    <cellStyle name="Output 9 11" xfId="932" xr:uid="{00000000-0005-0000-0000-00008B030000}"/>
    <cellStyle name="Output 9 12" xfId="933" xr:uid="{00000000-0005-0000-0000-00008C030000}"/>
    <cellStyle name="Output 9 13" xfId="934" xr:uid="{00000000-0005-0000-0000-00008D030000}"/>
    <cellStyle name="Output 9 14" xfId="935" xr:uid="{00000000-0005-0000-0000-00008E030000}"/>
    <cellStyle name="Output 9 15" xfId="936" xr:uid="{00000000-0005-0000-0000-00008F030000}"/>
    <cellStyle name="Output 9 16" xfId="937" xr:uid="{00000000-0005-0000-0000-000090030000}"/>
    <cellStyle name="Output 9 17" xfId="938" xr:uid="{00000000-0005-0000-0000-000091030000}"/>
    <cellStyle name="Output 9 18" xfId="939" xr:uid="{00000000-0005-0000-0000-000092030000}"/>
    <cellStyle name="Output 9 19" xfId="940" xr:uid="{00000000-0005-0000-0000-000093030000}"/>
    <cellStyle name="Output 9 2" xfId="941" xr:uid="{00000000-0005-0000-0000-000094030000}"/>
    <cellStyle name="Output 9 20" xfId="942" xr:uid="{00000000-0005-0000-0000-000095030000}"/>
    <cellStyle name="Output 9 21" xfId="943" xr:uid="{00000000-0005-0000-0000-000096030000}"/>
    <cellStyle name="Output 9 22" xfId="944" xr:uid="{00000000-0005-0000-0000-000097030000}"/>
    <cellStyle name="Output 9 23" xfId="945" xr:uid="{00000000-0005-0000-0000-000098030000}"/>
    <cellStyle name="Output 9 24" xfId="946" xr:uid="{00000000-0005-0000-0000-000099030000}"/>
    <cellStyle name="Output 9 25" xfId="947" xr:uid="{00000000-0005-0000-0000-00009A030000}"/>
    <cellStyle name="Output 9 26" xfId="948" xr:uid="{00000000-0005-0000-0000-00009B030000}"/>
    <cellStyle name="Output 9 27" xfId="949" xr:uid="{00000000-0005-0000-0000-00009C030000}"/>
    <cellStyle name="Output 9 28" xfId="950" xr:uid="{00000000-0005-0000-0000-00009D030000}"/>
    <cellStyle name="Output 9 29" xfId="951" xr:uid="{00000000-0005-0000-0000-00009E030000}"/>
    <cellStyle name="Output 9 3" xfId="952" xr:uid="{00000000-0005-0000-0000-00009F030000}"/>
    <cellStyle name="Output 9 30" xfId="953" xr:uid="{00000000-0005-0000-0000-0000A0030000}"/>
    <cellStyle name="Output 9 31" xfId="954" xr:uid="{00000000-0005-0000-0000-0000A1030000}"/>
    <cellStyle name="Output 9 32" xfId="955" xr:uid="{00000000-0005-0000-0000-0000A2030000}"/>
    <cellStyle name="Output 9 4" xfId="956" xr:uid="{00000000-0005-0000-0000-0000A3030000}"/>
    <cellStyle name="Output 9 5" xfId="957" xr:uid="{00000000-0005-0000-0000-0000A4030000}"/>
    <cellStyle name="Output 9 6" xfId="958" xr:uid="{00000000-0005-0000-0000-0000A5030000}"/>
    <cellStyle name="Output 9 7" xfId="959" xr:uid="{00000000-0005-0000-0000-0000A6030000}"/>
    <cellStyle name="Output 9 8" xfId="960" xr:uid="{00000000-0005-0000-0000-0000A7030000}"/>
    <cellStyle name="Output 9 9" xfId="961" xr:uid="{00000000-0005-0000-0000-0000A8030000}"/>
    <cellStyle name="Pintable_OK" xfId="364" xr:uid="{00000000-0005-0000-0000-0000A9030000}"/>
    <cellStyle name="Title 2" xfId="365" xr:uid="{00000000-0005-0000-0000-0000AA030000}"/>
    <cellStyle name="Title 2 2" xfId="366" xr:uid="{00000000-0005-0000-0000-0000AB030000}"/>
    <cellStyle name="Title 3" xfId="367" xr:uid="{00000000-0005-0000-0000-0000AC030000}"/>
    <cellStyle name="Title 3 2" xfId="368" xr:uid="{00000000-0005-0000-0000-0000AD030000}"/>
    <cellStyle name="Title 4" xfId="369" xr:uid="{00000000-0005-0000-0000-0000AE030000}"/>
    <cellStyle name="Title 4 2" xfId="370" xr:uid="{00000000-0005-0000-0000-0000AF030000}"/>
    <cellStyle name="Title 5" xfId="371" xr:uid="{00000000-0005-0000-0000-0000B0030000}"/>
    <cellStyle name="Title 5 2" xfId="372" xr:uid="{00000000-0005-0000-0000-0000B1030000}"/>
    <cellStyle name="Title 6" xfId="373" xr:uid="{00000000-0005-0000-0000-0000B2030000}"/>
    <cellStyle name="Title 6 2" xfId="374" xr:uid="{00000000-0005-0000-0000-0000B3030000}"/>
    <cellStyle name="Title 7" xfId="375" xr:uid="{00000000-0005-0000-0000-0000B4030000}"/>
    <cellStyle name="Title 7 2" xfId="376" xr:uid="{00000000-0005-0000-0000-0000B5030000}"/>
    <cellStyle name="Title 8" xfId="377" xr:uid="{00000000-0005-0000-0000-0000B6030000}"/>
    <cellStyle name="Title 8 2" xfId="378" xr:uid="{00000000-0005-0000-0000-0000B7030000}"/>
    <cellStyle name="Title 9" xfId="962" xr:uid="{00000000-0005-0000-0000-0000B8030000}"/>
    <cellStyle name="Total 10" xfId="963" xr:uid="{00000000-0005-0000-0000-0000B9030000}"/>
    <cellStyle name="Total 10 10" xfId="964" xr:uid="{00000000-0005-0000-0000-0000BA030000}"/>
    <cellStyle name="Total 10 11" xfId="965" xr:uid="{00000000-0005-0000-0000-0000BB030000}"/>
    <cellStyle name="Total 10 12" xfId="966" xr:uid="{00000000-0005-0000-0000-0000BC030000}"/>
    <cellStyle name="Total 10 13" xfId="967" xr:uid="{00000000-0005-0000-0000-0000BD030000}"/>
    <cellStyle name="Total 10 14" xfId="968" xr:uid="{00000000-0005-0000-0000-0000BE030000}"/>
    <cellStyle name="Total 10 15" xfId="969" xr:uid="{00000000-0005-0000-0000-0000BF030000}"/>
    <cellStyle name="Total 10 16" xfId="970" xr:uid="{00000000-0005-0000-0000-0000C0030000}"/>
    <cellStyle name="Total 10 17" xfId="971" xr:uid="{00000000-0005-0000-0000-0000C1030000}"/>
    <cellStyle name="Total 10 18" xfId="972" xr:uid="{00000000-0005-0000-0000-0000C2030000}"/>
    <cellStyle name="Total 10 19" xfId="973" xr:uid="{00000000-0005-0000-0000-0000C3030000}"/>
    <cellStyle name="Total 10 2" xfId="974" xr:uid="{00000000-0005-0000-0000-0000C4030000}"/>
    <cellStyle name="Total 10 20" xfId="975" xr:uid="{00000000-0005-0000-0000-0000C5030000}"/>
    <cellStyle name="Total 10 21" xfId="976" xr:uid="{00000000-0005-0000-0000-0000C6030000}"/>
    <cellStyle name="Total 10 22" xfId="977" xr:uid="{00000000-0005-0000-0000-0000C7030000}"/>
    <cellStyle name="Total 10 23" xfId="978" xr:uid="{00000000-0005-0000-0000-0000C8030000}"/>
    <cellStyle name="Total 10 24" xfId="979" xr:uid="{00000000-0005-0000-0000-0000C9030000}"/>
    <cellStyle name="Total 10 25" xfId="980" xr:uid="{00000000-0005-0000-0000-0000CA030000}"/>
    <cellStyle name="Total 10 26" xfId="981" xr:uid="{00000000-0005-0000-0000-0000CB030000}"/>
    <cellStyle name="Total 10 27" xfId="982" xr:uid="{00000000-0005-0000-0000-0000CC030000}"/>
    <cellStyle name="Total 10 28" xfId="983" xr:uid="{00000000-0005-0000-0000-0000CD030000}"/>
    <cellStyle name="Total 10 29" xfId="984" xr:uid="{00000000-0005-0000-0000-0000CE030000}"/>
    <cellStyle name="Total 10 3" xfId="985" xr:uid="{00000000-0005-0000-0000-0000CF030000}"/>
    <cellStyle name="Total 10 30" xfId="986" xr:uid="{00000000-0005-0000-0000-0000D0030000}"/>
    <cellStyle name="Total 10 31" xfId="987" xr:uid="{00000000-0005-0000-0000-0000D1030000}"/>
    <cellStyle name="Total 10 32" xfId="988" xr:uid="{00000000-0005-0000-0000-0000D2030000}"/>
    <cellStyle name="Total 10 4" xfId="989" xr:uid="{00000000-0005-0000-0000-0000D3030000}"/>
    <cellStyle name="Total 10 5" xfId="990" xr:uid="{00000000-0005-0000-0000-0000D4030000}"/>
    <cellStyle name="Total 10 6" xfId="991" xr:uid="{00000000-0005-0000-0000-0000D5030000}"/>
    <cellStyle name="Total 10 7" xfId="992" xr:uid="{00000000-0005-0000-0000-0000D6030000}"/>
    <cellStyle name="Total 10 8" xfId="993" xr:uid="{00000000-0005-0000-0000-0000D7030000}"/>
    <cellStyle name="Total 10 9" xfId="994" xr:uid="{00000000-0005-0000-0000-0000D8030000}"/>
    <cellStyle name="Total 11" xfId="995" xr:uid="{00000000-0005-0000-0000-0000D9030000}"/>
    <cellStyle name="Total 11 2" xfId="996" xr:uid="{00000000-0005-0000-0000-0000DA030000}"/>
    <cellStyle name="Total 11 3" xfId="997" xr:uid="{00000000-0005-0000-0000-0000DB030000}"/>
    <cellStyle name="Total 12" xfId="998" xr:uid="{00000000-0005-0000-0000-0000DC030000}"/>
    <cellStyle name="Total 13" xfId="999" xr:uid="{00000000-0005-0000-0000-0000DD030000}"/>
    <cellStyle name="Total 14" xfId="1000" xr:uid="{00000000-0005-0000-0000-0000DE030000}"/>
    <cellStyle name="Total 2" xfId="379" xr:uid="{00000000-0005-0000-0000-0000DF030000}"/>
    <cellStyle name="Total 3" xfId="380" xr:uid="{00000000-0005-0000-0000-0000E0030000}"/>
    <cellStyle name="Total 4" xfId="381" xr:uid="{00000000-0005-0000-0000-0000E1030000}"/>
    <cellStyle name="Total 5" xfId="382" xr:uid="{00000000-0005-0000-0000-0000E2030000}"/>
    <cellStyle name="Total 6" xfId="383" xr:uid="{00000000-0005-0000-0000-0000E3030000}"/>
    <cellStyle name="Total 7" xfId="384" xr:uid="{00000000-0005-0000-0000-0000E4030000}"/>
    <cellStyle name="Total 8" xfId="385" xr:uid="{00000000-0005-0000-0000-0000E5030000}"/>
    <cellStyle name="Total 9" xfId="1001" xr:uid="{00000000-0005-0000-0000-0000E6030000}"/>
    <cellStyle name="Total 9 10" xfId="1002" xr:uid="{00000000-0005-0000-0000-0000E7030000}"/>
    <cellStyle name="Total 9 11" xfId="1003" xr:uid="{00000000-0005-0000-0000-0000E8030000}"/>
    <cellStyle name="Total 9 12" xfId="1004" xr:uid="{00000000-0005-0000-0000-0000E9030000}"/>
    <cellStyle name="Total 9 13" xfId="1005" xr:uid="{00000000-0005-0000-0000-0000EA030000}"/>
    <cellStyle name="Total 9 14" xfId="1006" xr:uid="{00000000-0005-0000-0000-0000EB030000}"/>
    <cellStyle name="Total 9 15" xfId="1007" xr:uid="{00000000-0005-0000-0000-0000EC030000}"/>
    <cellStyle name="Total 9 16" xfId="1008" xr:uid="{00000000-0005-0000-0000-0000ED030000}"/>
    <cellStyle name="Total 9 17" xfId="1009" xr:uid="{00000000-0005-0000-0000-0000EE030000}"/>
    <cellStyle name="Total 9 18" xfId="1010" xr:uid="{00000000-0005-0000-0000-0000EF030000}"/>
    <cellStyle name="Total 9 19" xfId="1011" xr:uid="{00000000-0005-0000-0000-0000F0030000}"/>
    <cellStyle name="Total 9 2" xfId="1012" xr:uid="{00000000-0005-0000-0000-0000F1030000}"/>
    <cellStyle name="Total 9 20" xfId="1013" xr:uid="{00000000-0005-0000-0000-0000F2030000}"/>
    <cellStyle name="Total 9 21" xfId="1014" xr:uid="{00000000-0005-0000-0000-0000F3030000}"/>
    <cellStyle name="Total 9 22" xfId="1015" xr:uid="{00000000-0005-0000-0000-0000F4030000}"/>
    <cellStyle name="Total 9 23" xfId="1016" xr:uid="{00000000-0005-0000-0000-0000F5030000}"/>
    <cellStyle name="Total 9 24" xfId="1017" xr:uid="{00000000-0005-0000-0000-0000F6030000}"/>
    <cellStyle name="Total 9 25" xfId="1018" xr:uid="{00000000-0005-0000-0000-0000F7030000}"/>
    <cellStyle name="Total 9 26" xfId="1019" xr:uid="{00000000-0005-0000-0000-0000F8030000}"/>
    <cellStyle name="Total 9 27" xfId="1020" xr:uid="{00000000-0005-0000-0000-0000F9030000}"/>
    <cellStyle name="Total 9 28" xfId="1021" xr:uid="{00000000-0005-0000-0000-0000FA030000}"/>
    <cellStyle name="Total 9 29" xfId="1022" xr:uid="{00000000-0005-0000-0000-0000FB030000}"/>
    <cellStyle name="Total 9 3" xfId="1023" xr:uid="{00000000-0005-0000-0000-0000FC030000}"/>
    <cellStyle name="Total 9 30" xfId="1024" xr:uid="{00000000-0005-0000-0000-0000FD030000}"/>
    <cellStyle name="Total 9 31" xfId="1025" xr:uid="{00000000-0005-0000-0000-0000FE030000}"/>
    <cellStyle name="Total 9 32" xfId="1026" xr:uid="{00000000-0005-0000-0000-0000FF030000}"/>
    <cellStyle name="Total 9 4" xfId="1027" xr:uid="{00000000-0005-0000-0000-000000040000}"/>
    <cellStyle name="Total 9 5" xfId="1028" xr:uid="{00000000-0005-0000-0000-000001040000}"/>
    <cellStyle name="Total 9 6" xfId="1029" xr:uid="{00000000-0005-0000-0000-000002040000}"/>
    <cellStyle name="Total 9 7" xfId="1030" xr:uid="{00000000-0005-0000-0000-000003040000}"/>
    <cellStyle name="Total 9 8" xfId="1031" xr:uid="{00000000-0005-0000-0000-000004040000}"/>
    <cellStyle name="Total 9 9" xfId="1032" xr:uid="{00000000-0005-0000-0000-000005040000}"/>
    <cellStyle name="Warning Text 2" xfId="386" xr:uid="{00000000-0005-0000-0000-000006040000}"/>
    <cellStyle name="Warning Text 3" xfId="387" xr:uid="{00000000-0005-0000-0000-000007040000}"/>
    <cellStyle name="Warning Text 4" xfId="388" xr:uid="{00000000-0005-0000-0000-000008040000}"/>
    <cellStyle name="Warning Text 5" xfId="389" xr:uid="{00000000-0005-0000-0000-000009040000}"/>
    <cellStyle name="Warning Text 6" xfId="390" xr:uid="{00000000-0005-0000-0000-00000A040000}"/>
    <cellStyle name="Warning Text 7" xfId="391" xr:uid="{00000000-0005-0000-0000-00000B040000}"/>
    <cellStyle name="Warning Text 8" xfId="392" xr:uid="{00000000-0005-0000-0000-00000C040000}"/>
  </cellStyles>
  <dxfs count="0"/>
  <tableStyles count="0" defaultTableStyle="TableStyleMedium9" defaultPivotStyle="PivotStyleLight16"/>
  <colors>
    <mruColors>
      <color rgb="FFCCCC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A3" sqref="A3:B3"/>
    </sheetView>
  </sheetViews>
  <sheetFormatPr defaultRowHeight="12.7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30" t="s">
        <v>1279</v>
      </c>
      <c r="B1" s="30"/>
      <c r="C1" s="29"/>
    </row>
    <row r="2" spans="1:3">
      <c r="A2" s="47" t="s">
        <v>1575</v>
      </c>
      <c r="B2" s="48"/>
      <c r="C2" s="29"/>
    </row>
    <row r="3" spans="1:3">
      <c r="A3" s="48"/>
      <c r="B3" s="48"/>
      <c r="C3" s="29"/>
    </row>
    <row r="4" spans="1:3">
      <c r="A4" s="32"/>
      <c r="B4" s="31"/>
      <c r="C4" s="29"/>
    </row>
    <row r="5" spans="1:3">
      <c r="A5" s="33" t="s">
        <v>1280</v>
      </c>
      <c r="B5" s="33" t="s">
        <v>1281</v>
      </c>
      <c r="C5" s="40" t="s">
        <v>1282</v>
      </c>
    </row>
    <row r="6" spans="1:3">
      <c r="A6" s="41" t="s">
        <v>1284</v>
      </c>
      <c r="B6" s="42" t="s">
        <v>1285</v>
      </c>
      <c r="C6" s="35" t="s">
        <v>1283</v>
      </c>
    </row>
    <row r="7" spans="1:3">
      <c r="A7" s="41" t="s">
        <v>1572</v>
      </c>
      <c r="B7" s="42" t="s">
        <v>1573</v>
      </c>
      <c r="C7" s="46" t="s">
        <v>1574</v>
      </c>
    </row>
    <row r="8" spans="1:3">
      <c r="A8" s="34"/>
      <c r="B8" s="43"/>
      <c r="C8" s="35"/>
    </row>
    <row r="9" spans="1:3">
      <c r="A9" s="34"/>
      <c r="B9" s="43"/>
      <c r="C9" s="35"/>
    </row>
    <row r="10" spans="1:3">
      <c r="A10" s="34"/>
      <c r="B10" s="44"/>
      <c r="C10" s="38"/>
    </row>
    <row r="11" spans="1:3">
      <c r="A11" s="34"/>
      <c r="B11" s="44"/>
      <c r="C11" s="37"/>
    </row>
    <row r="12" spans="1:3">
      <c r="A12" s="34"/>
      <c r="B12" s="44"/>
      <c r="C12" s="35"/>
    </row>
    <row r="13" spans="1:3">
      <c r="A13" s="36"/>
      <c r="B13" s="45"/>
      <c r="C13" s="37"/>
    </row>
    <row r="14" spans="1:3">
      <c r="A14" s="32"/>
      <c r="B14" s="39"/>
      <c r="C14" s="29"/>
    </row>
  </sheetData>
  <mergeCells count="2"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6"/>
  <sheetViews>
    <sheetView tabSelected="1" zoomScale="70" zoomScaleNormal="70" workbookViewId="0">
      <selection activeCell="A2" sqref="A2"/>
    </sheetView>
  </sheetViews>
  <sheetFormatPr defaultRowHeight="12.75"/>
  <cols>
    <col min="1" max="1" width="17.140625" style="15" customWidth="1"/>
    <col min="2" max="2" width="17.5703125" style="15" customWidth="1"/>
    <col min="3" max="3" width="17.140625" style="15" customWidth="1"/>
    <col min="4" max="4" width="22.5703125" style="15" bestFit="1" customWidth="1"/>
    <col min="5" max="5" width="20.140625" style="15" customWidth="1"/>
    <col min="6" max="6" width="13.5703125" style="15" bestFit="1" customWidth="1"/>
    <col min="7" max="7" width="25.8554687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5.42578125" style="15" bestFit="1" customWidth="1"/>
    <col min="12" max="12" width="25.7109375" style="15" bestFit="1" customWidth="1"/>
    <col min="13" max="13" width="24.28515625" style="15" bestFit="1" customWidth="1"/>
    <col min="14" max="14" width="18.28515625" style="15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1576</v>
      </c>
      <c r="B1" s="4"/>
      <c r="C1" s="4"/>
      <c r="D1" s="13"/>
      <c r="E1" s="13"/>
      <c r="F1" s="13"/>
      <c r="G1" s="13"/>
      <c r="H1" s="1" t="s">
        <v>28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29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469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7.5" customHeight="1">
      <c r="A5" s="5" t="s">
        <v>774</v>
      </c>
      <c r="B5" s="8" t="s">
        <v>773</v>
      </c>
      <c r="C5" s="5" t="s">
        <v>30</v>
      </c>
      <c r="D5" s="8" t="s">
        <v>31</v>
      </c>
      <c r="E5" s="8" t="s">
        <v>775</v>
      </c>
      <c r="F5" s="8" t="s">
        <v>272</v>
      </c>
      <c r="G5" s="8" t="s">
        <v>683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  <c r="M5" s="8" t="s">
        <v>37</v>
      </c>
      <c r="N5" s="8" t="s">
        <v>38</v>
      </c>
      <c r="O5" s="8"/>
      <c r="P5" s="8"/>
      <c r="Q5" s="8" t="s">
        <v>277</v>
      </c>
    </row>
    <row r="6" spans="1:18">
      <c r="A6" s="6" t="s">
        <v>1287</v>
      </c>
      <c r="B6" s="6" t="s">
        <v>898</v>
      </c>
      <c r="C6" s="6"/>
      <c r="D6" s="9"/>
      <c r="E6" s="20"/>
      <c r="F6" s="20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2" t="s">
        <v>1288</v>
      </c>
      <c r="B7" s="22" t="s">
        <v>898</v>
      </c>
      <c r="C7" s="22"/>
      <c r="D7" s="23"/>
      <c r="E7" s="26"/>
      <c r="F7" s="26"/>
      <c r="G7" s="23"/>
      <c r="H7" s="23"/>
      <c r="I7" s="23"/>
      <c r="J7" s="23"/>
      <c r="K7" s="23"/>
      <c r="L7" s="23"/>
      <c r="M7" s="22"/>
      <c r="N7" s="23"/>
      <c r="O7" s="23"/>
      <c r="P7" s="23"/>
    </row>
    <row r="8" spans="1:18">
      <c r="A8" s="6" t="s">
        <v>1289</v>
      </c>
      <c r="B8" s="6" t="s">
        <v>898</v>
      </c>
      <c r="C8" s="6"/>
      <c r="D8" s="9"/>
      <c r="E8" s="20"/>
      <c r="F8" s="20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1290</v>
      </c>
      <c r="B9" s="7" t="s">
        <v>898</v>
      </c>
      <c r="C9" s="7"/>
      <c r="D9" s="10"/>
      <c r="E9" s="19"/>
      <c r="F9" s="19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1291</v>
      </c>
      <c r="B10" s="6" t="s">
        <v>898</v>
      </c>
      <c r="C10" s="6"/>
      <c r="D10" s="9"/>
      <c r="E10" s="20"/>
      <c r="F10" s="20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1292</v>
      </c>
      <c r="B11" s="7" t="s">
        <v>898</v>
      </c>
      <c r="C11" s="7"/>
      <c r="D11" s="10"/>
      <c r="E11" s="19"/>
      <c r="F11" s="19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1293</v>
      </c>
      <c r="B12" s="6" t="s">
        <v>898</v>
      </c>
      <c r="C12" s="6"/>
      <c r="D12" s="9"/>
      <c r="E12" s="20"/>
      <c r="F12" s="20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2" t="s">
        <v>1294</v>
      </c>
      <c r="B13" s="22" t="s">
        <v>898</v>
      </c>
      <c r="C13" s="22"/>
      <c r="D13" s="23"/>
      <c r="E13" s="26"/>
      <c r="F13" s="26"/>
      <c r="G13" s="23"/>
      <c r="H13" s="23"/>
      <c r="I13" s="23"/>
      <c r="J13" s="23"/>
      <c r="K13" s="23"/>
      <c r="L13" s="23"/>
      <c r="M13" s="22"/>
      <c r="N13" s="23"/>
      <c r="O13" s="23"/>
      <c r="P13" s="23"/>
    </row>
    <row r="14" spans="1:18">
      <c r="A14" s="6" t="s">
        <v>1295</v>
      </c>
      <c r="B14" s="6" t="s">
        <v>839</v>
      </c>
      <c r="C14" s="6"/>
      <c r="D14" s="9"/>
      <c r="E14" s="20"/>
      <c r="F14" s="20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1296</v>
      </c>
      <c r="B15" s="7" t="s">
        <v>839</v>
      </c>
      <c r="C15" s="7"/>
      <c r="D15" s="10"/>
      <c r="E15" s="19"/>
      <c r="F15" s="19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1297</v>
      </c>
      <c r="B16" s="6" t="s">
        <v>839</v>
      </c>
      <c r="C16" s="6"/>
      <c r="D16" s="9"/>
      <c r="E16" s="20"/>
      <c r="F16" s="20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1298</v>
      </c>
      <c r="B17" s="7" t="s">
        <v>839</v>
      </c>
      <c r="C17" s="7"/>
      <c r="D17" s="10"/>
      <c r="E17" s="19"/>
      <c r="F17" s="19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1299</v>
      </c>
      <c r="B18" s="6" t="s">
        <v>839</v>
      </c>
      <c r="C18" s="6"/>
      <c r="D18" s="9"/>
      <c r="E18" s="20"/>
      <c r="F18" s="20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2" t="s">
        <v>1300</v>
      </c>
      <c r="B19" s="22" t="s">
        <v>839</v>
      </c>
      <c r="C19" s="22"/>
      <c r="D19" s="23"/>
      <c r="E19" s="26"/>
      <c r="F19" s="26"/>
      <c r="G19" s="23"/>
      <c r="H19" s="23"/>
      <c r="I19" s="23"/>
      <c r="J19" s="23"/>
      <c r="K19" s="23"/>
      <c r="L19" s="23"/>
      <c r="M19" s="22"/>
      <c r="N19" s="23"/>
      <c r="O19" s="23"/>
      <c r="P19" s="23"/>
    </row>
    <row r="20" spans="1:16">
      <c r="A20" s="6" t="s">
        <v>1301</v>
      </c>
      <c r="B20" s="6" t="s">
        <v>839</v>
      </c>
      <c r="C20" s="6"/>
      <c r="D20" s="9"/>
      <c r="E20" s="20"/>
      <c r="F20" s="20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1302</v>
      </c>
      <c r="B21" s="7" t="s">
        <v>839</v>
      </c>
      <c r="C21" s="7"/>
      <c r="D21" s="10"/>
      <c r="E21" s="19"/>
      <c r="F21" s="19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1303</v>
      </c>
      <c r="B22" s="6" t="s">
        <v>897</v>
      </c>
      <c r="C22" s="6"/>
      <c r="D22" s="9"/>
      <c r="E22" s="20" t="s">
        <v>1267</v>
      </c>
      <c r="F22" s="20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1304</v>
      </c>
      <c r="B23" s="7" t="s">
        <v>899</v>
      </c>
      <c r="C23" s="7"/>
      <c r="D23" s="10"/>
      <c r="E23" s="19" t="s">
        <v>1271</v>
      </c>
      <c r="F23" s="19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1305</v>
      </c>
      <c r="B24" s="6" t="s">
        <v>854</v>
      </c>
      <c r="C24" s="6"/>
      <c r="D24" s="9"/>
      <c r="E24" s="20" t="s">
        <v>926</v>
      </c>
      <c r="F24" s="20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2" t="s">
        <v>1306</v>
      </c>
      <c r="B25" s="22" t="s">
        <v>900</v>
      </c>
      <c r="C25" s="22"/>
      <c r="D25" s="23"/>
      <c r="E25" s="26" t="s">
        <v>930</v>
      </c>
      <c r="F25" s="26"/>
      <c r="G25" s="23"/>
      <c r="H25" s="23"/>
      <c r="I25" s="23"/>
      <c r="J25" s="23"/>
      <c r="K25" s="23"/>
      <c r="L25" s="23"/>
      <c r="M25" s="22"/>
      <c r="N25" s="23"/>
      <c r="O25" s="23"/>
      <c r="P25" s="23"/>
    </row>
    <row r="26" spans="1:16">
      <c r="A26" s="6" t="s">
        <v>1307</v>
      </c>
      <c r="B26" s="6" t="s">
        <v>854</v>
      </c>
      <c r="C26" s="6"/>
      <c r="D26" s="9"/>
      <c r="E26" s="20" t="s">
        <v>926</v>
      </c>
      <c r="F26" s="20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1308</v>
      </c>
      <c r="B27" s="7" t="s">
        <v>900</v>
      </c>
      <c r="C27" s="7"/>
      <c r="D27" s="10"/>
      <c r="E27" s="19" t="s">
        <v>930</v>
      </c>
      <c r="F27" s="19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1309</v>
      </c>
      <c r="B28" s="6" t="s">
        <v>854</v>
      </c>
      <c r="C28" s="6"/>
      <c r="D28" s="9"/>
      <c r="E28" s="20" t="s">
        <v>926</v>
      </c>
      <c r="F28" s="20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1310</v>
      </c>
      <c r="B29" s="7" t="s">
        <v>900</v>
      </c>
      <c r="C29" s="7"/>
      <c r="D29" s="10"/>
      <c r="E29" s="19" t="s">
        <v>930</v>
      </c>
      <c r="F29" s="19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1311</v>
      </c>
      <c r="B30" s="6" t="s">
        <v>854</v>
      </c>
      <c r="C30" s="6"/>
      <c r="D30" s="9"/>
      <c r="E30" s="20" t="s">
        <v>926</v>
      </c>
      <c r="F30" s="20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2" t="s">
        <v>1312</v>
      </c>
      <c r="B31" s="22" t="s">
        <v>900</v>
      </c>
      <c r="C31" s="22"/>
      <c r="D31" s="23"/>
      <c r="E31" s="26" t="s">
        <v>930</v>
      </c>
      <c r="F31" s="26"/>
      <c r="G31" s="23"/>
      <c r="H31" s="23"/>
      <c r="I31" s="23"/>
      <c r="J31" s="23"/>
      <c r="K31" s="23"/>
      <c r="L31" s="23"/>
      <c r="M31" s="22"/>
      <c r="N31" s="23"/>
      <c r="O31" s="23"/>
      <c r="P31" s="23"/>
    </row>
    <row r="32" spans="1:16">
      <c r="A32" s="6" t="s">
        <v>1313</v>
      </c>
      <c r="B32" s="6" t="s">
        <v>854</v>
      </c>
      <c r="C32" s="6"/>
      <c r="D32" s="9"/>
      <c r="E32" s="20" t="s">
        <v>926</v>
      </c>
      <c r="F32" s="20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1314</v>
      </c>
      <c r="B33" s="7" t="s">
        <v>900</v>
      </c>
      <c r="C33" s="7"/>
      <c r="D33" s="10"/>
      <c r="E33" s="19" t="s">
        <v>930</v>
      </c>
      <c r="F33" s="19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1315</v>
      </c>
      <c r="B34" s="6" t="s">
        <v>854</v>
      </c>
      <c r="C34" s="6"/>
      <c r="D34" s="9"/>
      <c r="E34" s="20" t="s">
        <v>926</v>
      </c>
      <c r="F34" s="20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1316</v>
      </c>
      <c r="B35" s="7" t="s">
        <v>900</v>
      </c>
      <c r="C35" s="7"/>
      <c r="D35" s="10"/>
      <c r="E35" s="19" t="s">
        <v>930</v>
      </c>
      <c r="F35" s="19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1317</v>
      </c>
      <c r="B36" s="6" t="s">
        <v>839</v>
      </c>
      <c r="C36" s="6"/>
      <c r="D36" s="9"/>
      <c r="E36" s="20"/>
      <c r="F36" s="20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2" t="s">
        <v>1318</v>
      </c>
      <c r="B37" s="22" t="s">
        <v>839</v>
      </c>
      <c r="C37" s="22"/>
      <c r="D37" s="23"/>
      <c r="E37" s="26"/>
      <c r="F37" s="26"/>
      <c r="G37" s="23"/>
      <c r="H37" s="23"/>
      <c r="I37" s="23"/>
      <c r="J37" s="23"/>
      <c r="K37" s="23"/>
      <c r="L37" s="23"/>
      <c r="M37" s="22"/>
      <c r="N37" s="23"/>
      <c r="O37" s="23"/>
      <c r="P37" s="23"/>
    </row>
    <row r="38" spans="1:17">
      <c r="A38" s="6" t="s">
        <v>1319</v>
      </c>
      <c r="B38" s="6" t="s">
        <v>10</v>
      </c>
      <c r="C38" s="6" t="s">
        <v>252</v>
      </c>
      <c r="D38" s="9" t="s">
        <v>6</v>
      </c>
      <c r="E38" s="20" t="s">
        <v>10</v>
      </c>
      <c r="F38" s="20">
        <f>(4 - 1)*32 + 20</f>
        <v>116</v>
      </c>
      <c r="G38" s="9" t="s">
        <v>713</v>
      </c>
      <c r="H38" s="9" t="s">
        <v>10</v>
      </c>
      <c r="I38" s="9" t="s">
        <v>263</v>
      </c>
      <c r="J38" s="9" t="s">
        <v>969</v>
      </c>
      <c r="K38" s="9" t="s">
        <v>1217</v>
      </c>
      <c r="L38" s="9"/>
      <c r="M38" s="25" t="s">
        <v>1076</v>
      </c>
      <c r="N38" s="9"/>
      <c r="O38" s="9"/>
      <c r="P38" s="9"/>
    </row>
    <row r="39" spans="1:17">
      <c r="A39" s="7" t="s">
        <v>1320</v>
      </c>
      <c r="B39" s="7" t="s">
        <v>901</v>
      </c>
      <c r="C39" s="7"/>
      <c r="D39" s="10"/>
      <c r="E39" s="19"/>
      <c r="F39" s="19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1321</v>
      </c>
      <c r="B40" s="6" t="s">
        <v>801</v>
      </c>
      <c r="C40" s="6" t="s">
        <v>254</v>
      </c>
      <c r="D40" s="9" t="s">
        <v>8</v>
      </c>
      <c r="E40" s="20" t="s">
        <v>801</v>
      </c>
      <c r="F40" s="20">
        <f>(4 - 1)*32 + 10</f>
        <v>106</v>
      </c>
      <c r="G40" s="9" t="s">
        <v>714</v>
      </c>
      <c r="H40" s="9" t="s">
        <v>968</v>
      </c>
      <c r="I40" s="9" t="s">
        <v>1192</v>
      </c>
      <c r="J40" s="9"/>
      <c r="K40" s="9"/>
      <c r="L40" s="9" t="s">
        <v>1252</v>
      </c>
      <c r="M40" s="25" t="s">
        <v>1077</v>
      </c>
      <c r="N40" s="9"/>
      <c r="O40" s="9"/>
      <c r="P40" s="9"/>
    </row>
    <row r="41" spans="1:17">
      <c r="A41" s="7" t="s">
        <v>1322</v>
      </c>
      <c r="B41" s="7" t="s">
        <v>901</v>
      </c>
      <c r="C41" s="7"/>
      <c r="D41" s="10"/>
      <c r="E41" s="19"/>
      <c r="F41" s="19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1323</v>
      </c>
      <c r="B42" s="6" t="s">
        <v>802</v>
      </c>
      <c r="C42" s="6" t="s">
        <v>255</v>
      </c>
      <c r="D42" s="9" t="s">
        <v>9</v>
      </c>
      <c r="E42" s="20" t="s">
        <v>802</v>
      </c>
      <c r="F42" s="20">
        <f>(4 - 1)*32 + 11</f>
        <v>107</v>
      </c>
      <c r="G42" s="9" t="s">
        <v>715</v>
      </c>
      <c r="H42" s="9" t="s">
        <v>969</v>
      </c>
      <c r="I42" s="9" t="s">
        <v>1194</v>
      </c>
      <c r="J42" s="9"/>
      <c r="K42" s="9"/>
      <c r="L42" s="9" t="s">
        <v>1253</v>
      </c>
      <c r="M42" s="25" t="s">
        <v>1078</v>
      </c>
      <c r="N42" s="9"/>
      <c r="O42" s="9"/>
      <c r="P42" s="9"/>
    </row>
    <row r="43" spans="1:17">
      <c r="A43" s="22" t="s">
        <v>1324</v>
      </c>
      <c r="B43" s="22" t="s">
        <v>901</v>
      </c>
      <c r="C43" s="22"/>
      <c r="D43" s="23"/>
      <c r="E43" s="26"/>
      <c r="F43" s="26"/>
      <c r="G43" s="23"/>
      <c r="H43" s="23"/>
      <c r="I43" s="23"/>
      <c r="J43" s="23"/>
      <c r="K43" s="23"/>
      <c r="L43" s="23"/>
      <c r="M43" s="22"/>
      <c r="N43" s="23"/>
      <c r="O43" s="23"/>
      <c r="P43" s="23"/>
    </row>
    <row r="44" spans="1:17">
      <c r="A44" s="6" t="s">
        <v>1325</v>
      </c>
      <c r="B44" s="6" t="s">
        <v>799</v>
      </c>
      <c r="C44" s="6" t="s">
        <v>256</v>
      </c>
      <c r="D44" s="9" t="s">
        <v>7</v>
      </c>
      <c r="E44" s="20" t="s">
        <v>799</v>
      </c>
      <c r="F44" s="20">
        <f>(4 - 1)*32 + 12</f>
        <v>108</v>
      </c>
      <c r="G44" s="9" t="s">
        <v>716</v>
      </c>
      <c r="H44" s="9" t="s">
        <v>971</v>
      </c>
      <c r="I44" s="9" t="s">
        <v>1190</v>
      </c>
      <c r="J44" s="9"/>
      <c r="K44" s="9"/>
      <c r="L44" s="9" t="s">
        <v>1254</v>
      </c>
      <c r="M44" s="25" t="s">
        <v>1079</v>
      </c>
      <c r="N44" s="9" t="s">
        <v>1056</v>
      </c>
      <c r="O44" s="9"/>
      <c r="P44" s="9"/>
      <c r="Q44" s="11" t="s">
        <v>177</v>
      </c>
    </row>
    <row r="45" spans="1:17">
      <c r="A45" s="7" t="s">
        <v>1326</v>
      </c>
      <c r="B45" s="7" t="s">
        <v>901</v>
      </c>
      <c r="C45" s="7"/>
      <c r="D45" s="10"/>
      <c r="E45" s="19"/>
      <c r="F45" s="19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1327</v>
      </c>
      <c r="B46" s="6" t="s">
        <v>839</v>
      </c>
      <c r="C46" s="6"/>
      <c r="D46" s="9"/>
      <c r="E46" s="20"/>
      <c r="F46" s="20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1328</v>
      </c>
      <c r="B47" s="7" t="s">
        <v>901</v>
      </c>
      <c r="C47" s="7"/>
      <c r="D47" s="10"/>
      <c r="E47" s="19"/>
      <c r="F47" s="19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1329</v>
      </c>
      <c r="B48" s="6" t="s">
        <v>798</v>
      </c>
      <c r="C48" s="6" t="s">
        <v>251</v>
      </c>
      <c r="D48" s="9" t="s">
        <v>75</v>
      </c>
      <c r="E48" s="20" t="s">
        <v>798</v>
      </c>
      <c r="F48" s="20">
        <f>(4 - 1)*32 + 13</f>
        <v>109</v>
      </c>
      <c r="G48" s="9" t="s">
        <v>712</v>
      </c>
      <c r="H48" s="9" t="s">
        <v>970</v>
      </c>
      <c r="I48" s="9" t="s">
        <v>1183</v>
      </c>
      <c r="J48" s="9"/>
      <c r="K48" s="9"/>
      <c r="L48" s="9" t="s">
        <v>1255</v>
      </c>
      <c r="M48" s="25" t="s">
        <v>1080</v>
      </c>
      <c r="N48" s="9" t="s">
        <v>1057</v>
      </c>
      <c r="O48" s="9"/>
      <c r="P48" s="9"/>
      <c r="Q48" s="11" t="s">
        <v>177</v>
      </c>
    </row>
    <row r="49" spans="1:18">
      <c r="A49" s="22" t="s">
        <v>1330</v>
      </c>
      <c r="B49" s="22" t="s">
        <v>839</v>
      </c>
      <c r="C49" s="22"/>
      <c r="D49" s="23"/>
      <c r="E49" s="26"/>
      <c r="F49" s="26"/>
      <c r="G49" s="23"/>
      <c r="H49" s="23"/>
      <c r="I49" s="23"/>
      <c r="J49" s="23"/>
      <c r="K49" s="23"/>
      <c r="L49" s="23"/>
      <c r="M49" s="22"/>
      <c r="N49" s="23"/>
      <c r="O49" s="23"/>
      <c r="P49" s="23"/>
      <c r="Q49" s="11"/>
    </row>
    <row r="50" spans="1:18">
      <c r="A50" s="6" t="s">
        <v>1331</v>
      </c>
      <c r="B50" s="6" t="s">
        <v>797</v>
      </c>
      <c r="C50" s="6" t="s">
        <v>250</v>
      </c>
      <c r="D50" s="9" t="s">
        <v>74</v>
      </c>
      <c r="E50" s="20" t="s">
        <v>797</v>
      </c>
      <c r="F50" s="20">
        <f>(4 - 1)*32 + 14</f>
        <v>110</v>
      </c>
      <c r="G50" s="9" t="s">
        <v>711</v>
      </c>
      <c r="H50" s="9" t="s">
        <v>972</v>
      </c>
      <c r="I50" s="9" t="s">
        <v>1189</v>
      </c>
      <c r="J50" s="9"/>
      <c r="K50" s="9"/>
      <c r="L50" s="9" t="s">
        <v>1256</v>
      </c>
      <c r="M50" s="25" t="s">
        <v>1081</v>
      </c>
      <c r="N50" s="9" t="s">
        <v>1058</v>
      </c>
      <c r="O50" s="9"/>
      <c r="P50" s="9"/>
      <c r="Q50" s="11" t="s">
        <v>177</v>
      </c>
    </row>
    <row r="51" spans="1:18">
      <c r="A51" s="7" t="s">
        <v>1332</v>
      </c>
      <c r="B51" s="7" t="s">
        <v>839</v>
      </c>
      <c r="C51" s="7"/>
      <c r="D51" s="10"/>
      <c r="E51" s="19"/>
      <c r="F51" s="19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1333</v>
      </c>
      <c r="B52" s="6" t="s">
        <v>796</v>
      </c>
      <c r="C52" s="6" t="s">
        <v>249</v>
      </c>
      <c r="D52" s="9" t="s">
        <v>73</v>
      </c>
      <c r="E52" s="20" t="s">
        <v>796</v>
      </c>
      <c r="F52" s="20">
        <f>(4 - 1)*32 + 15</f>
        <v>111</v>
      </c>
      <c r="G52" s="9" t="s">
        <v>710</v>
      </c>
      <c r="H52" s="9" t="s">
        <v>973</v>
      </c>
      <c r="I52" s="9" t="s">
        <v>1187</v>
      </c>
      <c r="J52" s="9"/>
      <c r="K52" s="9"/>
      <c r="L52" s="9" t="s">
        <v>1257</v>
      </c>
      <c r="M52" s="25" t="s">
        <v>1082</v>
      </c>
      <c r="N52" s="9" t="s">
        <v>1059</v>
      </c>
      <c r="O52" s="9"/>
      <c r="P52" s="9"/>
      <c r="Q52" s="11" t="s">
        <v>177</v>
      </c>
    </row>
    <row r="53" spans="1:18">
      <c r="A53" s="7" t="s">
        <v>1334</v>
      </c>
      <c r="B53" s="7" t="s">
        <v>902</v>
      </c>
      <c r="C53" s="7"/>
      <c r="D53" s="10"/>
      <c r="E53" s="19"/>
      <c r="F53" s="19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309</v>
      </c>
    </row>
    <row r="54" spans="1:18">
      <c r="A54" s="6" t="s">
        <v>1335</v>
      </c>
      <c r="B54" s="6" t="s">
        <v>795</v>
      </c>
      <c r="C54" s="6" t="s">
        <v>247</v>
      </c>
      <c r="D54" s="9" t="s">
        <v>72</v>
      </c>
      <c r="E54" s="20" t="s">
        <v>795</v>
      </c>
      <c r="F54" s="20">
        <f>(4 - 1)*32 + 16</f>
        <v>112</v>
      </c>
      <c r="G54" s="9" t="s">
        <v>709</v>
      </c>
      <c r="H54" s="9" t="s">
        <v>974</v>
      </c>
      <c r="I54" s="9" t="s">
        <v>1215</v>
      </c>
      <c r="J54" s="9" t="s">
        <v>1216</v>
      </c>
      <c r="K54" s="9"/>
      <c r="L54" s="9" t="s">
        <v>1258</v>
      </c>
      <c r="M54" s="25" t="s">
        <v>1083</v>
      </c>
      <c r="N54" s="9" t="s">
        <v>1060</v>
      </c>
      <c r="O54" s="9"/>
      <c r="P54" s="9"/>
      <c r="Q54" s="11" t="s">
        <v>177</v>
      </c>
    </row>
    <row r="55" spans="1:18">
      <c r="A55" s="22" t="s">
        <v>1336</v>
      </c>
      <c r="B55" s="22" t="s">
        <v>903</v>
      </c>
      <c r="C55" s="22"/>
      <c r="D55" s="23"/>
      <c r="E55" s="26"/>
      <c r="F55" s="26"/>
      <c r="G55" s="23"/>
      <c r="H55" s="23"/>
      <c r="I55" s="23"/>
      <c r="J55" s="23"/>
      <c r="K55" s="23"/>
      <c r="L55" s="23"/>
      <c r="M55" s="22"/>
      <c r="N55" s="23"/>
      <c r="O55" s="23"/>
      <c r="P55" s="23"/>
      <c r="Q55" s="15" t="s">
        <v>309</v>
      </c>
    </row>
    <row r="56" spans="1:18">
      <c r="A56" s="6" t="s">
        <v>1337</v>
      </c>
      <c r="B56" s="6" t="s">
        <v>839</v>
      </c>
      <c r="C56" s="6"/>
      <c r="D56" s="9"/>
      <c r="E56" s="20"/>
      <c r="F56" s="20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>
      <c r="A57" s="7" t="s">
        <v>1338</v>
      </c>
      <c r="B57" s="7" t="s">
        <v>904</v>
      </c>
      <c r="C57" s="7"/>
      <c r="D57" s="10"/>
      <c r="E57" s="19"/>
      <c r="F57" s="19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309</v>
      </c>
    </row>
    <row r="58" spans="1:18" s="11" customFormat="1">
      <c r="A58" s="6" t="s">
        <v>1339</v>
      </c>
      <c r="B58" s="6" t="s">
        <v>794</v>
      </c>
      <c r="C58" s="6" t="s">
        <v>246</v>
      </c>
      <c r="D58" s="9" t="s">
        <v>71</v>
      </c>
      <c r="E58" s="20" t="s">
        <v>794</v>
      </c>
      <c r="F58" s="20">
        <f>(4 - 1)*32 + 17</f>
        <v>113</v>
      </c>
      <c r="G58" s="9" t="s">
        <v>708</v>
      </c>
      <c r="H58" s="9" t="s">
        <v>975</v>
      </c>
      <c r="I58" s="9" t="s">
        <v>1218</v>
      </c>
      <c r="J58" s="9" t="s">
        <v>1221</v>
      </c>
      <c r="K58" s="9"/>
      <c r="L58" s="9" t="s">
        <v>1259</v>
      </c>
      <c r="M58" s="25" t="s">
        <v>1084</v>
      </c>
      <c r="N58" s="9" t="s">
        <v>1061</v>
      </c>
      <c r="O58" s="9"/>
      <c r="P58" s="9"/>
      <c r="Q58" s="11" t="s">
        <v>177</v>
      </c>
    </row>
    <row r="59" spans="1:18" s="11" customFormat="1">
      <c r="A59" s="7" t="s">
        <v>1340</v>
      </c>
      <c r="B59" s="7" t="s">
        <v>905</v>
      </c>
      <c r="C59" s="7"/>
      <c r="D59" s="10"/>
      <c r="E59" s="19"/>
      <c r="F59" s="19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309</v>
      </c>
    </row>
    <row r="60" spans="1:18" s="11" customFormat="1">
      <c r="A60" s="6" t="s">
        <v>1341</v>
      </c>
      <c r="B60" s="6" t="s">
        <v>793</v>
      </c>
      <c r="C60" s="6" t="s">
        <v>245</v>
      </c>
      <c r="D60" s="9" t="s">
        <v>70</v>
      </c>
      <c r="E60" s="20" t="s">
        <v>793</v>
      </c>
      <c r="F60" s="20">
        <f>(4 - 1)*32 + 18</f>
        <v>114</v>
      </c>
      <c r="G60" s="9" t="s">
        <v>707</v>
      </c>
      <c r="H60" s="9" t="s">
        <v>976</v>
      </c>
      <c r="I60" s="9" t="s">
        <v>1219</v>
      </c>
      <c r="J60" s="9" t="s">
        <v>1222</v>
      </c>
      <c r="K60" s="9"/>
      <c r="L60" s="9" t="s">
        <v>1260</v>
      </c>
      <c r="M60" s="25" t="s">
        <v>1085</v>
      </c>
      <c r="N60" s="9" t="s">
        <v>1062</v>
      </c>
      <c r="O60" s="9"/>
      <c r="P60" s="9"/>
      <c r="Q60" s="11" t="s">
        <v>177</v>
      </c>
      <c r="R60" s="15"/>
    </row>
    <row r="61" spans="1:18" s="11" customFormat="1">
      <c r="A61" s="22" t="s">
        <v>1342</v>
      </c>
      <c r="B61" s="22" t="s">
        <v>905</v>
      </c>
      <c r="C61" s="22"/>
      <c r="D61" s="23"/>
      <c r="E61" s="26"/>
      <c r="F61" s="26"/>
      <c r="G61" s="23"/>
      <c r="H61" s="23"/>
      <c r="I61" s="23"/>
      <c r="J61" s="23"/>
      <c r="K61" s="23"/>
      <c r="L61" s="23"/>
      <c r="M61" s="22"/>
      <c r="N61" s="23"/>
      <c r="O61" s="23"/>
      <c r="P61" s="23"/>
      <c r="Q61" s="15" t="s">
        <v>309</v>
      </c>
      <c r="R61" s="15"/>
    </row>
    <row r="62" spans="1:18">
      <c r="A62" s="6" t="s">
        <v>1343</v>
      </c>
      <c r="B62" s="6" t="s">
        <v>792</v>
      </c>
      <c r="C62" s="6" t="s">
        <v>244</v>
      </c>
      <c r="D62" s="9" t="s">
        <v>69</v>
      </c>
      <c r="E62" s="20" t="s">
        <v>792</v>
      </c>
      <c r="F62" s="20">
        <f>(4 - 1)*32 + 19</f>
        <v>115</v>
      </c>
      <c r="G62" s="9" t="s">
        <v>706</v>
      </c>
      <c r="H62" s="9" t="s">
        <v>977</v>
      </c>
      <c r="I62" s="9" t="s">
        <v>1220</v>
      </c>
      <c r="J62" s="9"/>
      <c r="K62" s="9" t="s">
        <v>1217</v>
      </c>
      <c r="L62" s="9" t="s">
        <v>1261</v>
      </c>
      <c r="M62" s="25" t="s">
        <v>1086</v>
      </c>
      <c r="N62" s="9" t="s">
        <v>1063</v>
      </c>
      <c r="O62" s="9"/>
      <c r="P62" s="9"/>
      <c r="Q62" s="11" t="s">
        <v>177</v>
      </c>
    </row>
    <row r="63" spans="1:18">
      <c r="A63" s="7" t="s">
        <v>1344</v>
      </c>
      <c r="B63" s="7" t="s">
        <v>905</v>
      </c>
      <c r="C63" s="7"/>
      <c r="D63" s="10"/>
      <c r="E63" s="19"/>
      <c r="F63" s="19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309</v>
      </c>
    </row>
    <row r="64" spans="1:18">
      <c r="A64" s="6" t="s">
        <v>1345</v>
      </c>
      <c r="B64" s="6" t="s">
        <v>791</v>
      </c>
      <c r="C64" s="6" t="s">
        <v>243</v>
      </c>
      <c r="D64" s="9" t="s">
        <v>68</v>
      </c>
      <c r="E64" s="20" t="s">
        <v>791</v>
      </c>
      <c r="F64" s="20">
        <f>(4 - 1)*32 + 0</f>
        <v>96</v>
      </c>
      <c r="G64" s="9" t="s">
        <v>705</v>
      </c>
      <c r="H64" s="9" t="s">
        <v>978</v>
      </c>
      <c r="I64" s="9" t="s">
        <v>992</v>
      </c>
      <c r="J64" s="9"/>
      <c r="K64" s="9"/>
      <c r="L64" s="9" t="s">
        <v>1251</v>
      </c>
      <c r="M64" s="25" t="s">
        <v>1087</v>
      </c>
      <c r="N64" s="9"/>
      <c r="O64" s="9"/>
      <c r="P64" s="9"/>
    </row>
    <row r="65" spans="1:17">
      <c r="A65" s="7" t="s">
        <v>1346</v>
      </c>
      <c r="B65" s="7" t="s">
        <v>905</v>
      </c>
      <c r="C65" s="7"/>
      <c r="D65" s="10"/>
      <c r="E65" s="19"/>
      <c r="F65" s="19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309</v>
      </c>
    </row>
    <row r="66" spans="1:17">
      <c r="A66" s="6" t="s">
        <v>1347</v>
      </c>
      <c r="B66" s="6" t="s">
        <v>839</v>
      </c>
      <c r="C66" s="6"/>
      <c r="D66" s="9"/>
      <c r="E66" s="20"/>
      <c r="F66" s="20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2" t="s">
        <v>1348</v>
      </c>
      <c r="B67" s="7" t="s">
        <v>906</v>
      </c>
      <c r="C67" s="22"/>
      <c r="D67" s="23"/>
      <c r="E67" s="26"/>
      <c r="F67" s="26"/>
      <c r="G67" s="23"/>
      <c r="H67" s="23"/>
      <c r="I67" s="23"/>
      <c r="J67" s="23"/>
      <c r="K67" s="23"/>
      <c r="L67" s="23"/>
      <c r="M67" s="22"/>
      <c r="N67" s="23"/>
      <c r="O67" s="23"/>
      <c r="P67" s="23"/>
      <c r="Q67" s="15" t="s">
        <v>309</v>
      </c>
    </row>
    <row r="68" spans="1:17">
      <c r="A68" s="6" t="s">
        <v>1349</v>
      </c>
      <c r="B68" s="6" t="s">
        <v>790</v>
      </c>
      <c r="C68" s="6" t="s">
        <v>242</v>
      </c>
      <c r="D68" s="9" t="s">
        <v>83</v>
      </c>
      <c r="E68" s="20" t="s">
        <v>790</v>
      </c>
      <c r="F68" s="20">
        <f>(4 - 1)*32 + 1</f>
        <v>97</v>
      </c>
      <c r="G68" s="9" t="s">
        <v>704</v>
      </c>
      <c r="H68" s="9" t="s">
        <v>979</v>
      </c>
      <c r="I68" s="9" t="s">
        <v>994</v>
      </c>
      <c r="J68" s="9"/>
      <c r="K68" s="9"/>
      <c r="L68" s="9" t="s">
        <v>1250</v>
      </c>
      <c r="M68" s="25" t="s">
        <v>1088</v>
      </c>
      <c r="N68" s="9"/>
      <c r="O68" s="9"/>
      <c r="P68" s="9"/>
      <c r="Q68" s="11" t="s">
        <v>177</v>
      </c>
    </row>
    <row r="69" spans="1:17">
      <c r="A69" s="7" t="s">
        <v>1350</v>
      </c>
      <c r="B69" s="7" t="s">
        <v>906</v>
      </c>
      <c r="C69" s="7"/>
      <c r="D69" s="10"/>
      <c r="E69" s="19"/>
      <c r="F69" s="19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309</v>
      </c>
    </row>
    <row r="70" spans="1:17">
      <c r="A70" s="6" t="s">
        <v>1351</v>
      </c>
      <c r="B70" s="6" t="s">
        <v>789</v>
      </c>
      <c r="C70" s="6" t="s">
        <v>241</v>
      </c>
      <c r="D70" s="9" t="s">
        <v>82</v>
      </c>
      <c r="E70" s="20" t="s">
        <v>789</v>
      </c>
      <c r="F70" s="20">
        <f>(4 - 1)*32 + 2</f>
        <v>98</v>
      </c>
      <c r="G70" s="9" t="s">
        <v>703</v>
      </c>
      <c r="H70" s="9" t="s">
        <v>980</v>
      </c>
      <c r="I70" s="9" t="s">
        <v>996</v>
      </c>
      <c r="J70" s="9" t="s">
        <v>970</v>
      </c>
      <c r="K70" s="9" t="s">
        <v>1241</v>
      </c>
      <c r="L70" s="9" t="s">
        <v>1249</v>
      </c>
      <c r="M70" s="25" t="s">
        <v>1089</v>
      </c>
      <c r="N70" s="9" t="s">
        <v>1064</v>
      </c>
      <c r="O70" s="9"/>
      <c r="P70" s="9"/>
      <c r="Q70" s="11" t="s">
        <v>177</v>
      </c>
    </row>
    <row r="71" spans="1:17">
      <c r="A71" s="7" t="s">
        <v>1352</v>
      </c>
      <c r="B71" s="7" t="s">
        <v>906</v>
      </c>
      <c r="C71" s="7"/>
      <c r="D71" s="10"/>
      <c r="E71" s="19"/>
      <c r="F71" s="19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309</v>
      </c>
    </row>
    <row r="72" spans="1:17">
      <c r="A72" s="6" t="s">
        <v>1353</v>
      </c>
      <c r="B72" s="6" t="s">
        <v>788</v>
      </c>
      <c r="C72" s="6" t="s">
        <v>240</v>
      </c>
      <c r="D72" s="9" t="s">
        <v>81</v>
      </c>
      <c r="E72" s="20" t="s">
        <v>788</v>
      </c>
      <c r="F72" s="20">
        <f>(4 - 1)*32 + 3</f>
        <v>99</v>
      </c>
      <c r="G72" s="9" t="s">
        <v>702</v>
      </c>
      <c r="H72" s="9" t="s">
        <v>981</v>
      </c>
      <c r="I72" s="9" t="s">
        <v>998</v>
      </c>
      <c r="J72" s="9"/>
      <c r="K72" s="9" t="s">
        <v>1242</v>
      </c>
      <c r="L72" s="9" t="s">
        <v>1248</v>
      </c>
      <c r="M72" s="25" t="s">
        <v>1090</v>
      </c>
      <c r="N72" s="9" t="s">
        <v>1065</v>
      </c>
      <c r="O72" s="9"/>
      <c r="P72" s="9"/>
      <c r="Q72" s="11" t="s">
        <v>177</v>
      </c>
    </row>
    <row r="73" spans="1:17">
      <c r="A73" s="22" t="s">
        <v>1354</v>
      </c>
      <c r="B73" s="22" t="s">
        <v>906</v>
      </c>
      <c r="C73" s="22"/>
      <c r="D73" s="23"/>
      <c r="E73" s="26"/>
      <c r="F73" s="26"/>
      <c r="G73" s="23"/>
      <c r="H73" s="23"/>
      <c r="I73" s="23"/>
      <c r="J73" s="23"/>
      <c r="K73" s="23"/>
      <c r="L73" s="23"/>
      <c r="M73" s="22"/>
      <c r="N73" s="23"/>
      <c r="O73" s="23"/>
      <c r="P73" s="23"/>
      <c r="Q73" s="15" t="s">
        <v>309</v>
      </c>
    </row>
    <row r="74" spans="1:17">
      <c r="A74" s="6" t="s">
        <v>1355</v>
      </c>
      <c r="B74" s="6" t="s">
        <v>787</v>
      </c>
      <c r="C74" s="6" t="s">
        <v>239</v>
      </c>
      <c r="D74" s="9" t="s">
        <v>80</v>
      </c>
      <c r="E74" s="20" t="s">
        <v>787</v>
      </c>
      <c r="F74" s="20">
        <f>(4 - 1)*32 + 4</f>
        <v>100</v>
      </c>
      <c r="G74" s="9" t="s">
        <v>701</v>
      </c>
      <c r="H74" s="9" t="s">
        <v>982</v>
      </c>
      <c r="I74" s="9" t="s">
        <v>1000</v>
      </c>
      <c r="J74" s="9"/>
      <c r="K74" s="9" t="s">
        <v>1243</v>
      </c>
      <c r="L74" s="9" t="s">
        <v>1247</v>
      </c>
      <c r="M74" s="25" t="s">
        <v>1091</v>
      </c>
      <c r="N74" s="9" t="s">
        <v>1066</v>
      </c>
      <c r="O74" s="9"/>
      <c r="P74" s="9"/>
      <c r="Q74" s="11" t="s">
        <v>177</v>
      </c>
    </row>
    <row r="75" spans="1:17">
      <c r="A75" s="7" t="s">
        <v>1356</v>
      </c>
      <c r="B75" s="7" t="s">
        <v>839</v>
      </c>
      <c r="C75" s="7"/>
      <c r="D75" s="10"/>
      <c r="E75" s="19"/>
      <c r="F75" s="19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1357</v>
      </c>
      <c r="B76" s="6" t="s">
        <v>839</v>
      </c>
      <c r="C76" s="6"/>
      <c r="D76" s="9"/>
      <c r="E76" s="20"/>
      <c r="F76" s="20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1358</v>
      </c>
      <c r="B77" s="7" t="s">
        <v>907</v>
      </c>
      <c r="C77" s="7" t="s">
        <v>414</v>
      </c>
      <c r="D77" s="10" t="s">
        <v>415</v>
      </c>
      <c r="E77" s="19"/>
      <c r="F77" s="19"/>
      <c r="G77" s="10" t="s">
        <v>646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309</v>
      </c>
    </row>
    <row r="78" spans="1:17">
      <c r="A78" s="6" t="s">
        <v>1359</v>
      </c>
      <c r="B78" s="6" t="s">
        <v>786</v>
      </c>
      <c r="C78" s="6" t="s">
        <v>237</v>
      </c>
      <c r="D78" s="9" t="s">
        <v>79</v>
      </c>
      <c r="E78" s="20" t="s">
        <v>786</v>
      </c>
      <c r="F78" s="20">
        <f>(4 - 1)*32 + 5</f>
        <v>101</v>
      </c>
      <c r="G78" s="9" t="s">
        <v>700</v>
      </c>
      <c r="H78" s="9" t="s">
        <v>983</v>
      </c>
      <c r="I78" s="9" t="s">
        <v>1002</v>
      </c>
      <c r="J78" s="9"/>
      <c r="K78" s="9" t="s">
        <v>1244</v>
      </c>
      <c r="L78" s="9" t="s">
        <v>1262</v>
      </c>
      <c r="M78" s="25" t="s">
        <v>1092</v>
      </c>
      <c r="N78" s="9" t="s">
        <v>1067</v>
      </c>
      <c r="O78" s="9"/>
      <c r="P78" s="9"/>
      <c r="Q78" s="11" t="s">
        <v>177</v>
      </c>
    </row>
    <row r="79" spans="1:17">
      <c r="A79" s="22" t="s">
        <v>1360</v>
      </c>
      <c r="B79" s="7" t="s">
        <v>907</v>
      </c>
      <c r="C79" s="22" t="s">
        <v>207</v>
      </c>
      <c r="D79" s="23" t="s">
        <v>61</v>
      </c>
      <c r="E79" s="23" t="s">
        <v>827</v>
      </c>
      <c r="F79" s="26"/>
      <c r="G79" s="23" t="s">
        <v>611</v>
      </c>
      <c r="H79" s="21" t="s">
        <v>1018</v>
      </c>
      <c r="I79" s="27" t="s">
        <v>1214</v>
      </c>
      <c r="J79" s="23"/>
      <c r="K79" s="23"/>
      <c r="L79" s="23"/>
      <c r="M79" s="22" t="s">
        <v>1127</v>
      </c>
      <c r="N79" s="23"/>
      <c r="O79" s="23"/>
      <c r="P79" s="23"/>
      <c r="Q79" s="15" t="s">
        <v>1388</v>
      </c>
    </row>
    <row r="80" spans="1:17">
      <c r="A80" s="6" t="s">
        <v>1361</v>
      </c>
      <c r="B80" s="6" t="s">
        <v>785</v>
      </c>
      <c r="C80" s="6" t="s">
        <v>236</v>
      </c>
      <c r="D80" s="9" t="s">
        <v>78</v>
      </c>
      <c r="E80" s="20" t="s">
        <v>785</v>
      </c>
      <c r="F80" s="20">
        <f>(4 - 1)*32 + 5</f>
        <v>101</v>
      </c>
      <c r="G80" s="9" t="s">
        <v>699</v>
      </c>
      <c r="H80" s="9" t="s">
        <v>984</v>
      </c>
      <c r="I80" s="9" t="s">
        <v>1216</v>
      </c>
      <c r="J80" s="9" t="s">
        <v>1215</v>
      </c>
      <c r="K80" s="9"/>
      <c r="L80" s="9" t="s">
        <v>1263</v>
      </c>
      <c r="M80" s="25" t="s">
        <v>1093</v>
      </c>
      <c r="N80" s="9" t="s">
        <v>1068</v>
      </c>
      <c r="O80" s="9"/>
      <c r="P80" s="9"/>
      <c r="Q80" s="11" t="s">
        <v>177</v>
      </c>
    </row>
    <row r="81" spans="1:17" ht="12.75" customHeight="1">
      <c r="A81" s="7" t="s">
        <v>1362</v>
      </c>
      <c r="B81" s="7" t="s">
        <v>907</v>
      </c>
      <c r="C81" s="7" t="s">
        <v>208</v>
      </c>
      <c r="D81" s="10" t="s">
        <v>65</v>
      </c>
      <c r="E81" s="19"/>
      <c r="F81" s="19"/>
      <c r="G81" s="10" t="s">
        <v>609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309</v>
      </c>
    </row>
    <row r="82" spans="1:17">
      <c r="A82" s="6" t="s">
        <v>1363</v>
      </c>
      <c r="B82" s="6" t="s">
        <v>784</v>
      </c>
      <c r="C82" s="6" t="s">
        <v>235</v>
      </c>
      <c r="D82" s="9" t="s">
        <v>77</v>
      </c>
      <c r="E82" s="20" t="s">
        <v>784</v>
      </c>
      <c r="F82" s="20">
        <f>(4 - 1)*32 + 7</f>
        <v>103</v>
      </c>
      <c r="G82" s="9" t="s">
        <v>698</v>
      </c>
      <c r="H82" s="9" t="s">
        <v>985</v>
      </c>
      <c r="I82" s="9" t="s">
        <v>1221</v>
      </c>
      <c r="J82" s="9" t="s">
        <v>1218</v>
      </c>
      <c r="K82" s="9" t="s">
        <v>978</v>
      </c>
      <c r="L82" s="9" t="s">
        <v>1264</v>
      </c>
      <c r="M82" s="25" t="s">
        <v>1094</v>
      </c>
      <c r="N82" s="9" t="s">
        <v>1069</v>
      </c>
      <c r="O82" s="9"/>
      <c r="P82" s="9"/>
      <c r="Q82" s="11" t="s">
        <v>177</v>
      </c>
    </row>
    <row r="83" spans="1:17" ht="12.75" customHeight="1">
      <c r="A83" s="7" t="s">
        <v>1364</v>
      </c>
      <c r="B83" s="7" t="s">
        <v>780</v>
      </c>
      <c r="C83" s="7" t="s">
        <v>286</v>
      </c>
      <c r="D83" s="10" t="s">
        <v>284</v>
      </c>
      <c r="E83" s="19" t="s">
        <v>780</v>
      </c>
      <c r="F83" s="19">
        <f>(5 - 1)*32 + 3</f>
        <v>131</v>
      </c>
      <c r="G83" s="10" t="s">
        <v>613</v>
      </c>
      <c r="H83" s="10" t="s">
        <v>987</v>
      </c>
      <c r="I83" s="10" t="s">
        <v>1151</v>
      </c>
      <c r="J83" s="10"/>
      <c r="K83" s="10"/>
      <c r="L83" s="10"/>
      <c r="M83" s="25" t="s">
        <v>1095</v>
      </c>
      <c r="N83" s="10"/>
      <c r="O83" s="10"/>
      <c r="P83" s="10"/>
    </row>
    <row r="84" spans="1:17">
      <c r="A84" s="6" t="s">
        <v>1365</v>
      </c>
      <c r="B84" s="6" t="s">
        <v>783</v>
      </c>
      <c r="C84" s="6" t="s">
        <v>234</v>
      </c>
      <c r="D84" s="9" t="s">
        <v>76</v>
      </c>
      <c r="E84" s="20" t="s">
        <v>783</v>
      </c>
      <c r="F84" s="20">
        <f>(4 - 1)*32 + 8</f>
        <v>104</v>
      </c>
      <c r="G84" s="9" t="s">
        <v>697</v>
      </c>
      <c r="H84" s="9" t="s">
        <v>986</v>
      </c>
      <c r="I84" s="9" t="s">
        <v>1222</v>
      </c>
      <c r="J84" s="9" t="s">
        <v>1219</v>
      </c>
      <c r="K84" s="9"/>
      <c r="L84" s="9" t="s">
        <v>1265</v>
      </c>
      <c r="M84" s="25" t="s">
        <v>1096</v>
      </c>
      <c r="N84" s="9" t="s">
        <v>1070</v>
      </c>
      <c r="O84" s="9"/>
      <c r="P84" s="9"/>
      <c r="Q84" s="11" t="s">
        <v>177</v>
      </c>
    </row>
    <row r="85" spans="1:17" ht="12.75" customHeight="1">
      <c r="A85" s="22" t="s">
        <v>1366</v>
      </c>
      <c r="B85" s="22" t="s">
        <v>779</v>
      </c>
      <c r="C85" s="22" t="s">
        <v>285</v>
      </c>
      <c r="D85" s="23" t="s">
        <v>283</v>
      </c>
      <c r="E85" s="26" t="s">
        <v>779</v>
      </c>
      <c r="F85" s="26">
        <f>(5 - 1)*32 + 4</f>
        <v>132</v>
      </c>
      <c r="G85" s="23" t="s">
        <v>614</v>
      </c>
      <c r="H85" s="23" t="s">
        <v>988</v>
      </c>
      <c r="I85" s="23" t="s">
        <v>1072</v>
      </c>
      <c r="J85" s="23"/>
      <c r="K85" s="23"/>
      <c r="L85" s="23"/>
      <c r="M85" s="25" t="s">
        <v>1097</v>
      </c>
      <c r="N85" s="23"/>
      <c r="O85" s="23"/>
      <c r="P85" s="23"/>
    </row>
    <row r="86" spans="1:17" ht="12.75" customHeight="1">
      <c r="A86" s="6" t="s">
        <v>1367</v>
      </c>
      <c r="B86" s="6" t="s">
        <v>839</v>
      </c>
      <c r="C86" s="6"/>
      <c r="D86" s="9"/>
      <c r="E86" s="20"/>
      <c r="F86" s="20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1368</v>
      </c>
      <c r="B87" s="7" t="s">
        <v>839</v>
      </c>
      <c r="C87" s="7"/>
      <c r="D87" s="10"/>
      <c r="E87" s="19"/>
      <c r="F87" s="19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1369</v>
      </c>
      <c r="B88" s="6" t="s">
        <v>782</v>
      </c>
      <c r="C88" s="6" t="s">
        <v>233</v>
      </c>
      <c r="D88" s="9" t="s">
        <v>91</v>
      </c>
      <c r="E88" s="20" t="s">
        <v>782</v>
      </c>
      <c r="F88" s="20">
        <f>(4 - 1)*32 + 9</f>
        <v>105</v>
      </c>
      <c r="G88" s="9" t="s">
        <v>696</v>
      </c>
      <c r="H88" s="9" t="s">
        <v>989</v>
      </c>
      <c r="I88" s="9" t="s">
        <v>1220</v>
      </c>
      <c r="J88" s="9" t="s">
        <v>968</v>
      </c>
      <c r="K88" s="9" t="s">
        <v>974</v>
      </c>
      <c r="L88" s="9" t="s">
        <v>1266</v>
      </c>
      <c r="M88" s="25" t="s">
        <v>1098</v>
      </c>
      <c r="N88" s="9" t="s">
        <v>1071</v>
      </c>
      <c r="O88" s="9"/>
      <c r="P88" s="9"/>
      <c r="Q88" s="11" t="s">
        <v>177</v>
      </c>
    </row>
    <row r="89" spans="1:17" ht="12.75" customHeight="1">
      <c r="A89" s="7" t="s">
        <v>1370</v>
      </c>
      <c r="B89" s="7" t="s">
        <v>828</v>
      </c>
      <c r="C89" s="7" t="s">
        <v>496</v>
      </c>
      <c r="D89" s="10" t="s">
        <v>487</v>
      </c>
      <c r="E89" s="19" t="s">
        <v>828</v>
      </c>
      <c r="F89" s="26">
        <f>(5 - 1)*32 + 5</f>
        <v>133</v>
      </c>
      <c r="G89" s="10" t="s">
        <v>616</v>
      </c>
      <c r="H89" s="10" t="s">
        <v>990</v>
      </c>
      <c r="I89" s="10" t="s">
        <v>1201</v>
      </c>
      <c r="J89" s="10"/>
      <c r="K89" s="10"/>
      <c r="L89" s="10"/>
      <c r="M89" s="25" t="s">
        <v>1099</v>
      </c>
      <c r="N89" s="10"/>
      <c r="O89" s="10"/>
      <c r="P89" s="10"/>
    </row>
    <row r="90" spans="1:17">
      <c r="A90" s="6" t="s">
        <v>1371</v>
      </c>
      <c r="B90" s="6" t="s">
        <v>271</v>
      </c>
      <c r="C90" s="6" t="s">
        <v>232</v>
      </c>
      <c r="D90" s="9" t="s">
        <v>90</v>
      </c>
      <c r="E90" s="20" t="s">
        <v>271</v>
      </c>
      <c r="F90" s="20">
        <f>(5 - 1)*32 + 2</f>
        <v>130</v>
      </c>
      <c r="G90" s="9" t="s">
        <v>695</v>
      </c>
      <c r="H90" s="9" t="s">
        <v>271</v>
      </c>
      <c r="I90" s="9" t="s">
        <v>1153</v>
      </c>
      <c r="J90" s="9" t="s">
        <v>263</v>
      </c>
      <c r="K90" s="9"/>
      <c r="L90" s="9"/>
      <c r="M90" s="25" t="s">
        <v>1100</v>
      </c>
      <c r="N90" s="9"/>
      <c r="O90" s="9"/>
      <c r="P90" s="9"/>
    </row>
    <row r="91" spans="1:17" ht="12.75" customHeight="1">
      <c r="A91" s="22" t="s">
        <v>1372</v>
      </c>
      <c r="B91" s="22" t="s">
        <v>263</v>
      </c>
      <c r="C91" s="22" t="s">
        <v>495</v>
      </c>
      <c r="D91" s="23" t="s">
        <v>486</v>
      </c>
      <c r="E91" s="26" t="s">
        <v>263</v>
      </c>
      <c r="F91" s="19">
        <f>(3 - 1)*32 + 25</f>
        <v>89</v>
      </c>
      <c r="G91" s="23" t="s">
        <v>617</v>
      </c>
      <c r="H91" s="23" t="s">
        <v>263</v>
      </c>
      <c r="I91" s="23" t="s">
        <v>969</v>
      </c>
      <c r="J91" s="23"/>
      <c r="K91" s="23"/>
      <c r="L91" s="23"/>
      <c r="M91" s="25" t="s">
        <v>1101</v>
      </c>
      <c r="N91" s="23"/>
      <c r="O91" s="23"/>
      <c r="P91" s="23"/>
    </row>
    <row r="92" spans="1:17">
      <c r="A92" s="6" t="s">
        <v>1373</v>
      </c>
      <c r="B92" s="6" t="s">
        <v>268</v>
      </c>
      <c r="C92" s="6" t="s">
        <v>231</v>
      </c>
      <c r="D92" s="9" t="s">
        <v>89</v>
      </c>
      <c r="E92" s="20" t="s">
        <v>268</v>
      </c>
      <c r="F92" s="20">
        <f>(4 - 1)*32 + 31</f>
        <v>127</v>
      </c>
      <c r="G92" s="9" t="s">
        <v>694</v>
      </c>
      <c r="H92" s="9" t="s">
        <v>991</v>
      </c>
      <c r="I92" s="9" t="s">
        <v>1223</v>
      </c>
      <c r="J92" s="9" t="s">
        <v>998</v>
      </c>
      <c r="K92" s="9" t="s">
        <v>1245</v>
      </c>
      <c r="L92" s="9" t="s">
        <v>1007</v>
      </c>
      <c r="M92" s="25" t="s">
        <v>1102</v>
      </c>
      <c r="N92" s="9"/>
      <c r="O92" s="9"/>
      <c r="P92" s="9"/>
    </row>
    <row r="93" spans="1:17">
      <c r="A93" s="7" t="s">
        <v>1374</v>
      </c>
      <c r="B93" s="7" t="s">
        <v>257</v>
      </c>
      <c r="C93" s="7" t="s">
        <v>494</v>
      </c>
      <c r="D93" s="10" t="s">
        <v>485</v>
      </c>
      <c r="E93" s="19" t="s">
        <v>257</v>
      </c>
      <c r="F93" s="19">
        <f>(3 - 1)*32 + 19</f>
        <v>83</v>
      </c>
      <c r="G93" s="10" t="s">
        <v>618</v>
      </c>
      <c r="H93" s="10" t="s">
        <v>992</v>
      </c>
      <c r="I93" s="10" t="s">
        <v>971</v>
      </c>
      <c r="J93" s="10"/>
      <c r="K93" s="10"/>
      <c r="L93" s="10"/>
      <c r="M93" s="25" t="s">
        <v>1103</v>
      </c>
      <c r="N93" s="10"/>
      <c r="O93" s="10"/>
      <c r="P93" s="10"/>
    </row>
    <row r="94" spans="1:17">
      <c r="A94" s="6" t="s">
        <v>1375</v>
      </c>
      <c r="B94" s="6" t="s">
        <v>269</v>
      </c>
      <c r="C94" s="6" t="s">
        <v>230</v>
      </c>
      <c r="D94" s="9" t="s">
        <v>88</v>
      </c>
      <c r="E94" s="20" t="s">
        <v>269</v>
      </c>
      <c r="F94" s="20">
        <f>(5 - 1)*32 + 0</f>
        <v>128</v>
      </c>
      <c r="G94" s="9" t="s">
        <v>693</v>
      </c>
      <c r="H94" s="9" t="s">
        <v>993</v>
      </c>
      <c r="I94" s="9" t="s">
        <v>1224</v>
      </c>
      <c r="J94" s="9" t="s">
        <v>1000</v>
      </c>
      <c r="K94" s="9"/>
      <c r="L94" s="9" t="s">
        <v>1009</v>
      </c>
      <c r="M94" s="25" t="s">
        <v>1104</v>
      </c>
      <c r="N94" s="9"/>
      <c r="O94" s="9"/>
      <c r="P94" s="9"/>
    </row>
    <row r="95" spans="1:17">
      <c r="A95" s="7" t="s">
        <v>1376</v>
      </c>
      <c r="B95" s="7" t="s">
        <v>258</v>
      </c>
      <c r="C95" s="7" t="s">
        <v>483</v>
      </c>
      <c r="D95" s="10" t="s">
        <v>484</v>
      </c>
      <c r="E95" s="19" t="s">
        <v>258</v>
      </c>
      <c r="F95" s="19">
        <f>(3 - 1)*32 + 20</f>
        <v>84</v>
      </c>
      <c r="G95" s="10" t="s">
        <v>619</v>
      </c>
      <c r="H95" s="10" t="s">
        <v>994</v>
      </c>
      <c r="I95" s="10" t="s">
        <v>970</v>
      </c>
      <c r="J95" s="10"/>
      <c r="K95" s="10"/>
      <c r="L95" s="10" t="s">
        <v>1217</v>
      </c>
      <c r="M95" s="25" t="s">
        <v>1105</v>
      </c>
      <c r="N95" s="10"/>
      <c r="O95" s="10"/>
      <c r="P95" s="10"/>
    </row>
    <row r="96" spans="1:17">
      <c r="A96" s="6" t="s">
        <v>1377</v>
      </c>
      <c r="B96" s="6" t="s">
        <v>839</v>
      </c>
      <c r="C96" s="6"/>
      <c r="D96" s="9"/>
      <c r="E96" s="20"/>
      <c r="F96" s="20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2" t="s">
        <v>1378</v>
      </c>
      <c r="B97" s="22" t="s">
        <v>839</v>
      </c>
      <c r="C97" s="22"/>
      <c r="D97" s="23"/>
      <c r="E97" s="26"/>
      <c r="F97" s="26"/>
      <c r="G97" s="23"/>
      <c r="H97" s="23"/>
      <c r="I97" s="23"/>
      <c r="J97" s="23"/>
      <c r="K97" s="23"/>
      <c r="L97" s="23"/>
      <c r="M97" s="22"/>
      <c r="N97" s="23"/>
      <c r="O97" s="23"/>
      <c r="P97" s="23"/>
    </row>
    <row r="98" spans="1:16">
      <c r="A98" s="6" t="s">
        <v>1379</v>
      </c>
      <c r="B98" s="6" t="s">
        <v>270</v>
      </c>
      <c r="C98" s="6" t="s">
        <v>229</v>
      </c>
      <c r="D98" s="9" t="s">
        <v>87</v>
      </c>
      <c r="E98" s="20" t="s">
        <v>270</v>
      </c>
      <c r="F98" s="20">
        <f>(5 - 1)*32 + 1</f>
        <v>129</v>
      </c>
      <c r="G98" s="9" t="s">
        <v>692</v>
      </c>
      <c r="H98" s="9" t="s">
        <v>995</v>
      </c>
      <c r="I98" s="9" t="s">
        <v>1225</v>
      </c>
      <c r="J98" s="9" t="s">
        <v>1002</v>
      </c>
      <c r="K98" s="9"/>
      <c r="L98" s="9"/>
      <c r="M98" s="25" t="s">
        <v>1106</v>
      </c>
      <c r="N98" s="9"/>
      <c r="O98" s="9"/>
      <c r="P98" s="9"/>
    </row>
    <row r="99" spans="1:16">
      <c r="A99" s="7" t="s">
        <v>1380</v>
      </c>
      <c r="B99" s="7" t="s">
        <v>259</v>
      </c>
      <c r="C99" s="7" t="s">
        <v>224</v>
      </c>
      <c r="D99" s="10" t="s">
        <v>120</v>
      </c>
      <c r="E99" s="19" t="s">
        <v>259</v>
      </c>
      <c r="F99" s="19">
        <f>(3 - 1)*32 + 21</f>
        <v>85</v>
      </c>
      <c r="G99" s="10" t="s">
        <v>688</v>
      </c>
      <c r="H99" s="10" t="s">
        <v>996</v>
      </c>
      <c r="I99" s="10" t="s">
        <v>972</v>
      </c>
      <c r="J99" s="10"/>
      <c r="K99" s="10"/>
      <c r="L99" s="10" t="s">
        <v>1241</v>
      </c>
      <c r="M99" s="25" t="s">
        <v>1107</v>
      </c>
      <c r="N99" s="10"/>
      <c r="O99" s="10"/>
      <c r="P99" s="10"/>
    </row>
    <row r="100" spans="1:16">
      <c r="A100" s="6" t="s">
        <v>1381</v>
      </c>
      <c r="B100" s="6" t="s">
        <v>265</v>
      </c>
      <c r="C100" s="6" t="s">
        <v>228</v>
      </c>
      <c r="D100" s="9" t="s">
        <v>86</v>
      </c>
      <c r="E100" s="20" t="s">
        <v>265</v>
      </c>
      <c r="F100" s="20">
        <f>(4 - 1)*32 + 28</f>
        <v>124</v>
      </c>
      <c r="G100" s="9" t="s">
        <v>691</v>
      </c>
      <c r="H100" s="9" t="s">
        <v>997</v>
      </c>
      <c r="I100" s="9" t="s">
        <v>1226</v>
      </c>
      <c r="J100" s="9" t="s">
        <v>992</v>
      </c>
      <c r="K100" s="9" t="s">
        <v>1246</v>
      </c>
      <c r="L100" s="9"/>
      <c r="M100" s="25" t="s">
        <v>1108</v>
      </c>
      <c r="N100" s="9"/>
      <c r="O100" s="9"/>
      <c r="P100" s="9"/>
    </row>
    <row r="101" spans="1:16">
      <c r="A101" s="7" t="s">
        <v>1382</v>
      </c>
      <c r="B101" s="7" t="s">
        <v>260</v>
      </c>
      <c r="C101" s="7" t="s">
        <v>223</v>
      </c>
      <c r="D101" s="10" t="s">
        <v>44</v>
      </c>
      <c r="E101" s="19" t="s">
        <v>260</v>
      </c>
      <c r="F101" s="19">
        <f>(3 - 1)*32 + 22</f>
        <v>86</v>
      </c>
      <c r="G101" s="10" t="s">
        <v>687</v>
      </c>
      <c r="H101" s="10" t="s">
        <v>998</v>
      </c>
      <c r="I101" s="10" t="s">
        <v>973</v>
      </c>
      <c r="J101" s="10" t="s">
        <v>968</v>
      </c>
      <c r="K101" s="10" t="s">
        <v>1192</v>
      </c>
      <c r="L101" s="10" t="s">
        <v>1242</v>
      </c>
      <c r="M101" s="25" t="s">
        <v>1109</v>
      </c>
      <c r="N101" s="10"/>
      <c r="O101" s="10"/>
      <c r="P101" s="10"/>
    </row>
    <row r="102" spans="1:16">
      <c r="A102" s="6" t="s">
        <v>1383</v>
      </c>
      <c r="B102" s="6" t="s">
        <v>266</v>
      </c>
      <c r="C102" s="6" t="s">
        <v>226</v>
      </c>
      <c r="D102" s="9" t="s">
        <v>85</v>
      </c>
      <c r="E102" s="20" t="s">
        <v>266</v>
      </c>
      <c r="F102" s="20">
        <f>(4 - 1)*32 + 29</f>
        <v>125</v>
      </c>
      <c r="G102" s="9" t="s">
        <v>690</v>
      </c>
      <c r="H102" s="9" t="s">
        <v>999</v>
      </c>
      <c r="I102" s="9" t="s">
        <v>1227</v>
      </c>
      <c r="J102" s="9" t="s">
        <v>994</v>
      </c>
      <c r="K102" s="9"/>
      <c r="L102" s="9" t="s">
        <v>1236</v>
      </c>
      <c r="M102" s="25" t="s">
        <v>1110</v>
      </c>
      <c r="N102" s="9"/>
      <c r="O102" s="9"/>
      <c r="P102" s="9"/>
    </row>
    <row r="103" spans="1:16">
      <c r="A103" s="22" t="s">
        <v>1384</v>
      </c>
      <c r="B103" s="22" t="s">
        <v>261</v>
      </c>
      <c r="C103" s="22" t="s">
        <v>222</v>
      </c>
      <c r="D103" s="23" t="s">
        <v>60</v>
      </c>
      <c r="E103" s="26" t="s">
        <v>261</v>
      </c>
      <c r="F103" s="19">
        <f>(3 - 1)*32 + 23</f>
        <v>87</v>
      </c>
      <c r="G103" s="23" t="s">
        <v>686</v>
      </c>
      <c r="H103" s="23" t="s">
        <v>1000</v>
      </c>
      <c r="I103" s="23" t="s">
        <v>974</v>
      </c>
      <c r="J103" s="23" t="s">
        <v>968</v>
      </c>
      <c r="K103" s="23" t="s">
        <v>1194</v>
      </c>
      <c r="L103" s="23" t="s">
        <v>1243</v>
      </c>
      <c r="M103" s="25" t="s">
        <v>1111</v>
      </c>
      <c r="N103" s="23"/>
      <c r="O103" s="23"/>
      <c r="P103" s="23"/>
    </row>
    <row r="104" spans="1:16">
      <c r="A104" s="6" t="s">
        <v>1385</v>
      </c>
      <c r="B104" s="6" t="s">
        <v>267</v>
      </c>
      <c r="C104" s="6" t="s">
        <v>225</v>
      </c>
      <c r="D104" s="9" t="s">
        <v>84</v>
      </c>
      <c r="E104" s="20" t="s">
        <v>267</v>
      </c>
      <c r="F104" s="20">
        <f>(4 - 1)*32 + 30</f>
        <v>126</v>
      </c>
      <c r="G104" s="9" t="s">
        <v>689</v>
      </c>
      <c r="H104" s="9" t="s">
        <v>1001</v>
      </c>
      <c r="I104" s="9" t="s">
        <v>1228</v>
      </c>
      <c r="J104" s="9" t="s">
        <v>996</v>
      </c>
      <c r="K104" s="9"/>
      <c r="L104" s="9" t="s">
        <v>1238</v>
      </c>
      <c r="M104" s="25" t="s">
        <v>1112</v>
      </c>
      <c r="N104" s="9"/>
      <c r="O104" s="9"/>
      <c r="P104" s="9"/>
    </row>
    <row r="105" spans="1:16">
      <c r="A105" s="7" t="s">
        <v>1386</v>
      </c>
      <c r="B105" s="7" t="s">
        <v>262</v>
      </c>
      <c r="C105" s="7" t="s">
        <v>221</v>
      </c>
      <c r="D105" s="10" t="s">
        <v>64</v>
      </c>
      <c r="E105" s="19" t="s">
        <v>262</v>
      </c>
      <c r="F105" s="19">
        <f>(3 - 1)*32 + 24</f>
        <v>88</v>
      </c>
      <c r="G105" s="10" t="s">
        <v>685</v>
      </c>
      <c r="H105" s="10" t="s">
        <v>1002</v>
      </c>
      <c r="I105" s="10" t="s">
        <v>975</v>
      </c>
      <c r="J105" s="10" t="s">
        <v>968</v>
      </c>
      <c r="K105" s="10" t="s">
        <v>1190</v>
      </c>
      <c r="L105" s="10" t="s">
        <v>1244</v>
      </c>
      <c r="M105" s="25" t="s">
        <v>1113</v>
      </c>
      <c r="N105" s="10"/>
      <c r="O105" s="10"/>
      <c r="P105" s="10"/>
    </row>
    <row r="106" spans="1:16">
      <c r="A106" s="6" t="s">
        <v>1389</v>
      </c>
      <c r="B106" s="6" t="s">
        <v>131</v>
      </c>
      <c r="C106" s="6" t="s">
        <v>104</v>
      </c>
      <c r="D106" s="9" t="s">
        <v>131</v>
      </c>
      <c r="E106" s="20" t="s">
        <v>829</v>
      </c>
      <c r="F106" s="20">
        <f>(5 - 1)*32 + 22</f>
        <v>150</v>
      </c>
      <c r="G106" s="9" t="s">
        <v>599</v>
      </c>
      <c r="H106" s="28" t="s">
        <v>1003</v>
      </c>
      <c r="I106" s="9" t="s">
        <v>1229</v>
      </c>
      <c r="J106" s="9"/>
      <c r="K106" s="9"/>
      <c r="L106" s="9"/>
      <c r="M106" s="25" t="s">
        <v>1114</v>
      </c>
      <c r="N106" s="9"/>
      <c r="O106" s="9"/>
      <c r="P106" s="9"/>
    </row>
    <row r="107" spans="1:16">
      <c r="A107" s="7" t="s">
        <v>1390</v>
      </c>
      <c r="B107" s="7" t="s">
        <v>282</v>
      </c>
      <c r="C107" s="7" t="s">
        <v>159</v>
      </c>
      <c r="D107" s="10" t="s">
        <v>565</v>
      </c>
      <c r="E107" s="19" t="s">
        <v>859</v>
      </c>
      <c r="F107" s="19">
        <f>(1 - 1)*32 + 0</f>
        <v>0</v>
      </c>
      <c r="G107" s="10" t="s">
        <v>582</v>
      </c>
      <c r="H107" s="28" t="s">
        <v>1004</v>
      </c>
      <c r="I107" s="10" t="s">
        <v>1230</v>
      </c>
      <c r="J107" s="10"/>
      <c r="K107" s="10"/>
      <c r="L107" s="10"/>
      <c r="M107" s="7" t="s">
        <v>1115</v>
      </c>
      <c r="N107" s="10" t="s">
        <v>1273</v>
      </c>
      <c r="O107" s="10"/>
      <c r="P107" s="10"/>
    </row>
    <row r="108" spans="1:16">
      <c r="A108" s="6" t="s">
        <v>1391</v>
      </c>
      <c r="B108" s="6" t="s">
        <v>132</v>
      </c>
      <c r="C108" s="6" t="s">
        <v>105</v>
      </c>
      <c r="D108" s="9" t="s">
        <v>132</v>
      </c>
      <c r="E108" s="20" t="s">
        <v>830</v>
      </c>
      <c r="F108" s="20">
        <f>(5 - 1)*32 + 23</f>
        <v>151</v>
      </c>
      <c r="G108" s="9" t="s">
        <v>602</v>
      </c>
      <c r="H108" s="28" t="s">
        <v>1005</v>
      </c>
      <c r="I108" s="9" t="s">
        <v>1231</v>
      </c>
      <c r="J108" s="9"/>
      <c r="K108" s="9"/>
      <c r="L108" s="9"/>
      <c r="M108" s="25" t="s">
        <v>1116</v>
      </c>
      <c r="N108" s="9"/>
      <c r="O108" s="9"/>
      <c r="P108" s="9"/>
    </row>
    <row r="109" spans="1:16">
      <c r="A109" s="22" t="s">
        <v>1392</v>
      </c>
      <c r="B109" s="22" t="s">
        <v>281</v>
      </c>
      <c r="C109" s="22" t="s">
        <v>121</v>
      </c>
      <c r="D109" s="23" t="s">
        <v>122</v>
      </c>
      <c r="E109" s="26" t="s">
        <v>860</v>
      </c>
      <c r="F109" s="26">
        <f>(1 - 1)*32 + 1</f>
        <v>1</v>
      </c>
      <c r="G109" s="23" t="s">
        <v>653</v>
      </c>
      <c r="H109" s="28" t="s">
        <v>1006</v>
      </c>
      <c r="I109" s="23" t="s">
        <v>1201</v>
      </c>
      <c r="J109" s="23"/>
      <c r="K109" s="23"/>
      <c r="L109" s="23"/>
      <c r="M109" s="22" t="s">
        <v>1117</v>
      </c>
      <c r="N109" s="23" t="s">
        <v>1274</v>
      </c>
      <c r="O109" s="23"/>
      <c r="P109" s="23"/>
    </row>
    <row r="110" spans="1:16">
      <c r="A110" s="6" t="s">
        <v>1393</v>
      </c>
      <c r="B110" s="6" t="s">
        <v>128</v>
      </c>
      <c r="C110" s="6" t="s">
        <v>40</v>
      </c>
      <c r="D110" s="9" t="s">
        <v>128</v>
      </c>
      <c r="E110" s="20" t="s">
        <v>831</v>
      </c>
      <c r="F110" s="20">
        <f>(5 - 1)*32 + 24</f>
        <v>152</v>
      </c>
      <c r="G110" s="9" t="s">
        <v>603</v>
      </c>
      <c r="H110" s="28" t="s">
        <v>1007</v>
      </c>
      <c r="I110" s="9" t="s">
        <v>1232</v>
      </c>
      <c r="J110" s="9"/>
      <c r="K110" s="9"/>
      <c r="L110" s="9"/>
      <c r="M110" s="25" t="s">
        <v>1118</v>
      </c>
      <c r="N110" s="9"/>
      <c r="O110" s="9"/>
      <c r="P110" s="9"/>
    </row>
    <row r="111" spans="1:16">
      <c r="A111" s="7" t="s">
        <v>1394</v>
      </c>
      <c r="B111" s="7" t="s">
        <v>276</v>
      </c>
      <c r="C111" s="7" t="s">
        <v>220</v>
      </c>
      <c r="D111" s="10" t="s">
        <v>95</v>
      </c>
      <c r="E111" s="19" t="s">
        <v>781</v>
      </c>
      <c r="F111" s="19">
        <f>(1 - 1)*32 + 5</f>
        <v>5</v>
      </c>
      <c r="G111" s="10" t="s">
        <v>684</v>
      </c>
      <c r="H111" s="21" t="s">
        <v>1008</v>
      </c>
      <c r="I111" s="10" t="s">
        <v>1233</v>
      </c>
      <c r="J111" s="10"/>
      <c r="K111" s="10"/>
      <c r="L111" s="10"/>
      <c r="M111" s="7"/>
      <c r="N111" s="10" t="s">
        <v>1272</v>
      </c>
      <c r="O111" s="10"/>
      <c r="P111" s="10"/>
    </row>
    <row r="112" spans="1:16">
      <c r="A112" s="6" t="s">
        <v>1395</v>
      </c>
      <c r="B112" s="6" t="s">
        <v>910</v>
      </c>
      <c r="C112" s="6" t="s">
        <v>39</v>
      </c>
      <c r="D112" s="9" t="s">
        <v>127</v>
      </c>
      <c r="E112" s="20" t="s">
        <v>1286</v>
      </c>
      <c r="F112" s="20">
        <f>(5 - 1)*32 + 25</f>
        <v>153</v>
      </c>
      <c r="G112" s="9" t="s">
        <v>606</v>
      </c>
      <c r="H112" s="28" t="s">
        <v>1009</v>
      </c>
      <c r="I112" s="9" t="s">
        <v>1234</v>
      </c>
      <c r="J112" s="9"/>
      <c r="K112" s="9"/>
      <c r="L112" s="9"/>
      <c r="M112" s="25" t="s">
        <v>1119</v>
      </c>
      <c r="N112" s="9"/>
      <c r="O112" s="9"/>
      <c r="P112" s="9"/>
    </row>
    <row r="113" spans="1:17">
      <c r="A113" s="7" t="s">
        <v>1396</v>
      </c>
      <c r="B113" s="7" t="s">
        <v>275</v>
      </c>
      <c r="C113" s="7" t="s">
        <v>158</v>
      </c>
      <c r="D113" s="10" t="s">
        <v>574</v>
      </c>
      <c r="E113" s="19" t="s">
        <v>810</v>
      </c>
      <c r="F113" s="19">
        <f>(1 - 1)*32 + 6</f>
        <v>6</v>
      </c>
      <c r="G113" s="10" t="s">
        <v>754</v>
      </c>
      <c r="H113" s="21" t="s">
        <v>1010</v>
      </c>
      <c r="I113" s="10" t="s">
        <v>1208</v>
      </c>
      <c r="J113" s="10"/>
      <c r="K113" s="10"/>
      <c r="L113" s="10"/>
      <c r="M113" s="7" t="s">
        <v>1121</v>
      </c>
      <c r="N113" s="10" t="s">
        <v>1275</v>
      </c>
      <c r="O113" s="10"/>
      <c r="P113" s="10"/>
      <c r="Q113" s="13"/>
    </row>
    <row r="114" spans="1:17">
      <c r="A114" s="6" t="s">
        <v>1397</v>
      </c>
      <c r="B114" s="6" t="s">
        <v>133</v>
      </c>
      <c r="C114" s="6" t="s">
        <v>106</v>
      </c>
      <c r="D114" s="9" t="s">
        <v>133</v>
      </c>
      <c r="E114" s="20" t="s">
        <v>832</v>
      </c>
      <c r="F114" s="20">
        <f>(5 - 1)*32 + 26</f>
        <v>154</v>
      </c>
      <c r="G114" s="9" t="s">
        <v>600</v>
      </c>
      <c r="H114" s="9" t="s">
        <v>1011</v>
      </c>
      <c r="I114" s="28" t="s">
        <v>1179</v>
      </c>
      <c r="J114" s="9" t="s">
        <v>1239</v>
      </c>
      <c r="K114" s="9"/>
      <c r="L114" s="9"/>
      <c r="M114" s="25" t="s">
        <v>1120</v>
      </c>
      <c r="N114" s="9"/>
      <c r="O114" s="9"/>
      <c r="P114" s="9"/>
    </row>
    <row r="115" spans="1:17">
      <c r="A115" s="22" t="s">
        <v>1398</v>
      </c>
      <c r="B115" s="22" t="s">
        <v>274</v>
      </c>
      <c r="C115" s="22" t="s">
        <v>157</v>
      </c>
      <c r="D115" s="23" t="s">
        <v>573</v>
      </c>
      <c r="E115" s="26" t="s">
        <v>809</v>
      </c>
      <c r="F115" s="26">
        <f>(1 - 1)*32 + 7</f>
        <v>7</v>
      </c>
      <c r="G115" s="23" t="s">
        <v>753</v>
      </c>
      <c r="H115" s="21" t="s">
        <v>1012</v>
      </c>
      <c r="I115" s="23" t="s">
        <v>1209</v>
      </c>
      <c r="J115" s="23"/>
      <c r="K115" s="23"/>
      <c r="L115" s="23"/>
      <c r="M115" s="22" t="s">
        <v>1122</v>
      </c>
      <c r="N115" s="23" t="s">
        <v>1276</v>
      </c>
      <c r="O115" s="23"/>
      <c r="P115" s="23"/>
      <c r="Q115" s="12"/>
    </row>
    <row r="116" spans="1:17">
      <c r="A116" s="6" t="s">
        <v>1399</v>
      </c>
      <c r="B116" s="6" t="s">
        <v>134</v>
      </c>
      <c r="C116" s="6" t="s">
        <v>107</v>
      </c>
      <c r="D116" s="9" t="s">
        <v>134</v>
      </c>
      <c r="E116" s="20" t="s">
        <v>833</v>
      </c>
      <c r="F116" s="20">
        <f>(5 - 1)*32 + 27</f>
        <v>155</v>
      </c>
      <c r="G116" s="9" t="s">
        <v>601</v>
      </c>
      <c r="H116" s="9" t="s">
        <v>1013</v>
      </c>
      <c r="I116" s="28" t="s">
        <v>1180</v>
      </c>
      <c r="J116" s="9" t="s">
        <v>1240</v>
      </c>
      <c r="K116" s="9"/>
      <c r="L116" s="9"/>
      <c r="M116" s="25" t="s">
        <v>1123</v>
      </c>
      <c r="N116" s="9"/>
      <c r="O116" s="9"/>
      <c r="P116" s="9"/>
    </row>
    <row r="117" spans="1:17">
      <c r="A117" s="7" t="s">
        <v>1400</v>
      </c>
      <c r="B117" s="7" t="s">
        <v>273</v>
      </c>
      <c r="C117" s="7" t="s">
        <v>173</v>
      </c>
      <c r="D117" s="10" t="s">
        <v>561</v>
      </c>
      <c r="E117" s="19" t="s">
        <v>861</v>
      </c>
      <c r="F117" s="19">
        <f>(1 - 1)*32 + 8</f>
        <v>8</v>
      </c>
      <c r="G117" s="10" t="s">
        <v>652</v>
      </c>
      <c r="H117" s="21" t="s">
        <v>1014</v>
      </c>
      <c r="I117" s="10" t="s">
        <v>1235</v>
      </c>
      <c r="J117" s="10"/>
      <c r="K117" s="10"/>
      <c r="L117" s="10"/>
      <c r="M117" s="7" t="s">
        <v>1027</v>
      </c>
      <c r="N117" s="10"/>
      <c r="O117" s="10"/>
      <c r="P117" s="10"/>
    </row>
    <row r="118" spans="1:17">
      <c r="A118" s="6" t="s">
        <v>1401</v>
      </c>
      <c r="B118" s="6" t="s">
        <v>135</v>
      </c>
      <c r="C118" s="6" t="s">
        <v>66</v>
      </c>
      <c r="D118" s="9" t="s">
        <v>135</v>
      </c>
      <c r="E118" s="20" t="s">
        <v>834</v>
      </c>
      <c r="F118" s="20">
        <f>(5 - 1)*32 + 28</f>
        <v>156</v>
      </c>
      <c r="G118" s="9" t="s">
        <v>597</v>
      </c>
      <c r="H118" s="28" t="s">
        <v>1015</v>
      </c>
      <c r="I118" s="9" t="s">
        <v>1236</v>
      </c>
      <c r="J118" s="9" t="s">
        <v>1073</v>
      </c>
      <c r="K118" s="9"/>
      <c r="L118" s="9"/>
      <c r="M118" s="25" t="s">
        <v>1124</v>
      </c>
      <c r="N118" s="9"/>
      <c r="O118" s="9"/>
      <c r="P118" s="9"/>
    </row>
    <row r="119" spans="1:17">
      <c r="A119" s="7" t="s">
        <v>1402</v>
      </c>
      <c r="B119" s="7" t="s">
        <v>296</v>
      </c>
      <c r="C119" s="7" t="s">
        <v>253</v>
      </c>
      <c r="D119" s="10" t="s">
        <v>296</v>
      </c>
      <c r="E119" s="19" t="s">
        <v>800</v>
      </c>
      <c r="F119" s="19">
        <f>(1 - 1)*32 + 9</f>
        <v>9</v>
      </c>
      <c r="G119" s="10"/>
      <c r="H119" s="21" t="s">
        <v>1016</v>
      </c>
      <c r="I119" s="10" t="s">
        <v>1237</v>
      </c>
      <c r="J119" s="10"/>
      <c r="K119" s="10"/>
      <c r="L119" s="10" t="s">
        <v>1239</v>
      </c>
      <c r="M119" s="7" t="s">
        <v>1125</v>
      </c>
      <c r="N119" s="10"/>
      <c r="O119" s="10"/>
      <c r="P119" s="10"/>
    </row>
    <row r="120" spans="1:17">
      <c r="A120" s="6" t="s">
        <v>1403</v>
      </c>
      <c r="B120" s="6" t="s">
        <v>136</v>
      </c>
      <c r="C120" s="6" t="s">
        <v>62</v>
      </c>
      <c r="D120" s="9" t="s">
        <v>136</v>
      </c>
      <c r="E120" s="20" t="s">
        <v>835</v>
      </c>
      <c r="F120" s="20">
        <f>(5 - 1)*32 + 29</f>
        <v>157</v>
      </c>
      <c r="G120" s="9" t="s">
        <v>598</v>
      </c>
      <c r="H120" s="28" t="s">
        <v>1017</v>
      </c>
      <c r="I120" s="9" t="s">
        <v>1238</v>
      </c>
      <c r="J120" s="9"/>
      <c r="K120" s="9"/>
      <c r="L120" s="9"/>
      <c r="M120" s="25" t="s">
        <v>1126</v>
      </c>
      <c r="N120" s="9"/>
      <c r="O120" s="9"/>
      <c r="P120" s="9"/>
    </row>
    <row r="121" spans="1:17">
      <c r="A121" s="22" t="s">
        <v>1404</v>
      </c>
      <c r="B121" s="22" t="s">
        <v>287</v>
      </c>
      <c r="C121" s="22" t="s">
        <v>41</v>
      </c>
      <c r="D121" s="23" t="s">
        <v>129</v>
      </c>
      <c r="E121" s="26"/>
      <c r="F121" s="26"/>
      <c r="G121" s="23" t="s">
        <v>605</v>
      </c>
      <c r="H121" s="23"/>
      <c r="I121" s="23"/>
      <c r="J121" s="23"/>
      <c r="K121" s="23"/>
      <c r="L121" s="23"/>
      <c r="M121" s="22"/>
      <c r="N121" s="23"/>
      <c r="O121" s="23"/>
      <c r="P121" s="23"/>
      <c r="Q121" s="15" t="s">
        <v>309</v>
      </c>
    </row>
    <row r="122" spans="1:17">
      <c r="A122" s="6" t="s">
        <v>1405</v>
      </c>
      <c r="B122" s="6" t="s">
        <v>839</v>
      </c>
      <c r="C122" s="6"/>
      <c r="D122" s="9"/>
      <c r="E122" s="20"/>
      <c r="F122" s="20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1406</v>
      </c>
      <c r="B123" s="7" t="s">
        <v>436</v>
      </c>
      <c r="C123" s="7" t="s">
        <v>42</v>
      </c>
      <c r="D123" s="10" t="s">
        <v>130</v>
      </c>
      <c r="E123" s="19"/>
      <c r="F123" s="19"/>
      <c r="G123" s="10" t="s">
        <v>604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309</v>
      </c>
    </row>
    <row r="124" spans="1:17">
      <c r="A124" s="6" t="s">
        <v>1407</v>
      </c>
      <c r="B124" s="6" t="s">
        <v>840</v>
      </c>
      <c r="C124" s="6"/>
      <c r="D124" s="9"/>
      <c r="E124" s="20"/>
      <c r="F124" s="20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1408</v>
      </c>
      <c r="B125" s="7" t="s">
        <v>931</v>
      </c>
      <c r="C125" s="7" t="s">
        <v>206</v>
      </c>
      <c r="D125" s="10" t="s">
        <v>67</v>
      </c>
      <c r="E125" s="19"/>
      <c r="F125" s="19"/>
      <c r="G125" s="10" t="s">
        <v>610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309</v>
      </c>
    </row>
    <row r="126" spans="1:17">
      <c r="A126" s="6" t="s">
        <v>1409</v>
      </c>
      <c r="B126" s="6" t="s">
        <v>839</v>
      </c>
      <c r="C126" s="6"/>
      <c r="D126" s="9"/>
      <c r="E126" s="20"/>
      <c r="F126" s="20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2" t="s">
        <v>1410</v>
      </c>
      <c r="B127" s="22" t="s">
        <v>932</v>
      </c>
      <c r="C127" s="22" t="s">
        <v>205</v>
      </c>
      <c r="D127" s="23" t="s">
        <v>63</v>
      </c>
      <c r="E127" s="26" t="s">
        <v>908</v>
      </c>
      <c r="F127" s="19">
        <f>(1 - 1)*32 + 4</f>
        <v>4</v>
      </c>
      <c r="G127" s="23" t="s">
        <v>612</v>
      </c>
      <c r="H127" s="21" t="s">
        <v>1018</v>
      </c>
      <c r="I127" s="27" t="s">
        <v>1214</v>
      </c>
      <c r="J127" s="23"/>
      <c r="K127" s="23"/>
      <c r="L127" s="23"/>
      <c r="M127" s="22" t="s">
        <v>1127</v>
      </c>
      <c r="N127" s="23"/>
      <c r="O127" s="23"/>
      <c r="P127" s="23"/>
      <c r="Q127" s="15" t="s">
        <v>1387</v>
      </c>
    </row>
    <row r="128" spans="1:17">
      <c r="A128" s="6" t="s">
        <v>1411</v>
      </c>
      <c r="B128" s="6" t="s">
        <v>934</v>
      </c>
      <c r="C128" s="6" t="s">
        <v>182</v>
      </c>
      <c r="D128" s="9" t="s">
        <v>114</v>
      </c>
      <c r="E128" s="20" t="s">
        <v>1</v>
      </c>
      <c r="F128" s="20">
        <f>(2 - 1)*32 + 13</f>
        <v>45</v>
      </c>
      <c r="G128" s="9" t="s">
        <v>733</v>
      </c>
      <c r="H128" s="28" t="s">
        <v>1019</v>
      </c>
      <c r="I128" s="9"/>
      <c r="J128" s="9"/>
      <c r="K128" s="9"/>
      <c r="L128" s="9"/>
      <c r="M128" s="25" t="s">
        <v>1128</v>
      </c>
      <c r="N128" s="9"/>
      <c r="O128" s="9"/>
      <c r="P128" s="9"/>
      <c r="Q128" s="11" t="s">
        <v>470</v>
      </c>
    </row>
    <row r="129" spans="1:17">
      <c r="A129" s="7" t="s">
        <v>1412</v>
      </c>
      <c r="B129" s="7" t="s">
        <v>933</v>
      </c>
      <c r="C129" s="7"/>
      <c r="D129" s="10"/>
      <c r="E129" s="19" t="s">
        <v>909</v>
      </c>
      <c r="F129" s="17"/>
      <c r="G129" s="10"/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1413</v>
      </c>
      <c r="B130" s="6" t="s">
        <v>935</v>
      </c>
      <c r="C130" s="6" t="s">
        <v>280</v>
      </c>
      <c r="D130" s="9" t="s">
        <v>115</v>
      </c>
      <c r="E130" s="20" t="s">
        <v>0</v>
      </c>
      <c r="F130" s="20">
        <f>(2 - 1)*32 + 14</f>
        <v>46</v>
      </c>
      <c r="G130" s="9" t="s">
        <v>735</v>
      </c>
      <c r="H130" s="28" t="s">
        <v>1020</v>
      </c>
      <c r="I130" s="9"/>
      <c r="J130" s="9"/>
      <c r="K130" s="9"/>
      <c r="L130" s="9"/>
      <c r="M130" s="25" t="s">
        <v>1129</v>
      </c>
      <c r="N130" s="9"/>
      <c r="O130" s="9"/>
      <c r="P130" s="9"/>
      <c r="Q130" s="11" t="s">
        <v>470</v>
      </c>
    </row>
    <row r="131" spans="1:17">
      <c r="A131" s="7" t="s">
        <v>1414</v>
      </c>
      <c r="B131" s="7" t="s">
        <v>839</v>
      </c>
      <c r="C131" s="7"/>
      <c r="D131" s="10"/>
      <c r="E131" s="19"/>
      <c r="F131" s="17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1415</v>
      </c>
      <c r="B132" s="6" t="s">
        <v>936</v>
      </c>
      <c r="C132" s="6" t="s">
        <v>181</v>
      </c>
      <c r="D132" s="9" t="s">
        <v>116</v>
      </c>
      <c r="E132" s="20" t="s">
        <v>2</v>
      </c>
      <c r="F132" s="20">
        <f>(2 - 1)*32 + 15</f>
        <v>47</v>
      </c>
      <c r="G132" s="9" t="s">
        <v>730</v>
      </c>
      <c r="H132" s="28" t="s">
        <v>1021</v>
      </c>
      <c r="I132" s="9"/>
      <c r="J132" s="9"/>
      <c r="K132" s="9"/>
      <c r="L132" s="9"/>
      <c r="M132" s="25" t="s">
        <v>1130</v>
      </c>
      <c r="N132" s="9"/>
      <c r="O132" s="9"/>
      <c r="P132" s="9"/>
      <c r="Q132" s="11" t="s">
        <v>470</v>
      </c>
    </row>
    <row r="133" spans="1:17" s="11" customFormat="1">
      <c r="A133" s="22" t="s">
        <v>1416</v>
      </c>
      <c r="B133" s="22" t="s">
        <v>139</v>
      </c>
      <c r="C133" s="22" t="s">
        <v>96</v>
      </c>
      <c r="D133" s="23" t="s">
        <v>139</v>
      </c>
      <c r="E133" s="26" t="s">
        <v>19</v>
      </c>
      <c r="F133" s="26">
        <f>(5 - 1)*32 + 6</f>
        <v>134</v>
      </c>
      <c r="G133" s="23" t="s">
        <v>596</v>
      </c>
      <c r="H133" s="28" t="s">
        <v>19</v>
      </c>
      <c r="I133" s="23" t="s">
        <v>1011</v>
      </c>
      <c r="J133" s="23"/>
      <c r="K133" s="23"/>
      <c r="L133" s="23"/>
      <c r="M133" s="25" t="s">
        <v>1131</v>
      </c>
      <c r="N133" s="23"/>
      <c r="O133" s="23"/>
      <c r="P133" s="23"/>
      <c r="Q133" s="12"/>
    </row>
    <row r="134" spans="1:17" s="11" customFormat="1">
      <c r="A134" s="6" t="s">
        <v>1417</v>
      </c>
      <c r="B134" s="6" t="s">
        <v>937</v>
      </c>
      <c r="C134" s="6" t="s">
        <v>180</v>
      </c>
      <c r="D134" s="9" t="s">
        <v>117</v>
      </c>
      <c r="E134" s="20" t="s">
        <v>3</v>
      </c>
      <c r="F134" s="20">
        <f>(2 - 1)*32 + 16</f>
        <v>48</v>
      </c>
      <c r="G134" s="9" t="s">
        <v>729</v>
      </c>
      <c r="H134" s="28" t="s">
        <v>1022</v>
      </c>
      <c r="I134" s="9"/>
      <c r="J134" s="9"/>
      <c r="K134" s="9"/>
      <c r="L134" s="9"/>
      <c r="M134" s="25" t="s">
        <v>1132</v>
      </c>
      <c r="N134" s="9"/>
      <c r="O134" s="9"/>
      <c r="P134" s="9"/>
      <c r="Q134" s="11" t="s">
        <v>470</v>
      </c>
    </row>
    <row r="135" spans="1:17">
      <c r="A135" s="7" t="s">
        <v>1418</v>
      </c>
      <c r="B135" s="7" t="s">
        <v>146</v>
      </c>
      <c r="C135" s="7" t="s">
        <v>93</v>
      </c>
      <c r="D135" s="10" t="s">
        <v>146</v>
      </c>
      <c r="E135" s="19" t="s">
        <v>21</v>
      </c>
      <c r="F135" s="19">
        <f>(5 - 1)*32 + 8</f>
        <v>136</v>
      </c>
      <c r="G135" s="10" t="s">
        <v>595</v>
      </c>
      <c r="H135" s="28" t="s">
        <v>21</v>
      </c>
      <c r="I135" s="10" t="s">
        <v>1202</v>
      </c>
      <c r="J135" s="10"/>
      <c r="K135" s="10"/>
      <c r="L135" s="10"/>
      <c r="M135" s="25" t="s">
        <v>1133</v>
      </c>
      <c r="N135" s="10"/>
      <c r="O135" s="10"/>
      <c r="P135" s="10"/>
      <c r="Q135" s="12"/>
    </row>
    <row r="136" spans="1:17">
      <c r="A136" s="6" t="s">
        <v>1419</v>
      </c>
      <c r="B136" s="6" t="s">
        <v>938</v>
      </c>
      <c r="C136" s="6" t="s">
        <v>279</v>
      </c>
      <c r="D136" s="9" t="s">
        <v>118</v>
      </c>
      <c r="E136" s="20" t="s">
        <v>4</v>
      </c>
      <c r="F136" s="20">
        <f>(2 - 1)*32 + 17</f>
        <v>49</v>
      </c>
      <c r="G136" s="9" t="s">
        <v>738</v>
      </c>
      <c r="H136" s="28" t="s">
        <v>1023</v>
      </c>
      <c r="I136" s="9"/>
      <c r="J136" s="9"/>
      <c r="K136" s="9"/>
      <c r="L136" s="9"/>
      <c r="M136" s="25" t="s">
        <v>1134</v>
      </c>
      <c r="N136" s="9"/>
      <c r="O136" s="9"/>
      <c r="P136" s="9"/>
      <c r="Q136" s="11" t="s">
        <v>470</v>
      </c>
    </row>
    <row r="137" spans="1:17">
      <c r="A137" s="7" t="s">
        <v>1420</v>
      </c>
      <c r="B137" s="7" t="s">
        <v>145</v>
      </c>
      <c r="C137" s="7" t="s">
        <v>92</v>
      </c>
      <c r="D137" s="10" t="s">
        <v>145</v>
      </c>
      <c r="E137" s="19" t="s">
        <v>20</v>
      </c>
      <c r="F137" s="19">
        <f>(5 - 1)*32 + 7</f>
        <v>135</v>
      </c>
      <c r="G137" s="10" t="s">
        <v>594</v>
      </c>
      <c r="H137" s="28" t="s">
        <v>20</v>
      </c>
      <c r="I137" s="10" t="s">
        <v>1013</v>
      </c>
      <c r="J137" s="10"/>
      <c r="K137" s="10"/>
      <c r="L137" s="10"/>
      <c r="M137" s="25" t="s">
        <v>1135</v>
      </c>
      <c r="N137" s="10"/>
      <c r="O137" s="10"/>
      <c r="P137" s="10"/>
      <c r="Q137" s="12"/>
    </row>
    <row r="138" spans="1:17">
      <c r="A138" s="6" t="s">
        <v>1421</v>
      </c>
      <c r="B138" s="6" t="s">
        <v>939</v>
      </c>
      <c r="C138" s="6" t="s">
        <v>184</v>
      </c>
      <c r="D138" s="9" t="s">
        <v>119</v>
      </c>
      <c r="E138" s="20" t="s">
        <v>5</v>
      </c>
      <c r="F138" s="20">
        <f>(2 - 1)*32 + 18</f>
        <v>50</v>
      </c>
      <c r="G138" s="9" t="s">
        <v>737</v>
      </c>
      <c r="H138" s="28" t="s">
        <v>1024</v>
      </c>
      <c r="I138" s="9"/>
      <c r="J138" s="9"/>
      <c r="K138" s="9"/>
      <c r="L138" s="9"/>
      <c r="M138" s="25" t="s">
        <v>1136</v>
      </c>
      <c r="N138" s="9"/>
      <c r="O138" s="9"/>
      <c r="P138" s="9"/>
      <c r="Q138" s="11" t="s">
        <v>470</v>
      </c>
    </row>
    <row r="139" spans="1:17">
      <c r="A139" s="22" t="s">
        <v>1422</v>
      </c>
      <c r="B139" s="22" t="s">
        <v>140</v>
      </c>
      <c r="C139" s="22" t="s">
        <v>97</v>
      </c>
      <c r="D139" s="23" t="s">
        <v>140</v>
      </c>
      <c r="E139" s="26" t="s">
        <v>22</v>
      </c>
      <c r="F139" s="26">
        <f>(5 - 1)*32 + 9</f>
        <v>137</v>
      </c>
      <c r="G139" s="23" t="s">
        <v>593</v>
      </c>
      <c r="H139" s="28" t="s">
        <v>22</v>
      </c>
      <c r="I139" s="23" t="s">
        <v>1203</v>
      </c>
      <c r="J139" s="23"/>
      <c r="K139" s="23"/>
      <c r="L139" s="23"/>
      <c r="M139" s="25" t="s">
        <v>1137</v>
      </c>
      <c r="N139" s="23"/>
      <c r="O139" s="23"/>
      <c r="P139" s="23"/>
      <c r="Q139" s="13"/>
    </row>
    <row r="140" spans="1:17">
      <c r="A140" s="6" t="s">
        <v>1423</v>
      </c>
      <c r="B140" s="6" t="s">
        <v>839</v>
      </c>
      <c r="C140" s="6"/>
      <c r="D140" s="9"/>
      <c r="E140" s="20"/>
      <c r="F140" s="16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1424</v>
      </c>
      <c r="B141" s="7" t="s">
        <v>839</v>
      </c>
      <c r="C141" s="7"/>
      <c r="D141" s="10"/>
      <c r="E141" s="19"/>
      <c r="F141" s="17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1425</v>
      </c>
      <c r="B142" s="6" t="s">
        <v>911</v>
      </c>
      <c r="C142" s="6" t="s">
        <v>156</v>
      </c>
      <c r="D142" s="9" t="s">
        <v>572</v>
      </c>
      <c r="E142" s="20" t="s">
        <v>27</v>
      </c>
      <c r="F142" s="20">
        <f>(2 - 1)*32 + 20</f>
        <v>52</v>
      </c>
      <c r="G142" s="9" t="s">
        <v>628</v>
      </c>
      <c r="H142" s="9" t="s">
        <v>1025</v>
      </c>
      <c r="I142" s="9"/>
      <c r="J142" s="9"/>
      <c r="K142" s="9"/>
      <c r="L142" s="9"/>
      <c r="M142" s="25" t="s">
        <v>1138</v>
      </c>
      <c r="N142" s="9"/>
      <c r="O142" s="9"/>
      <c r="P142" s="9"/>
      <c r="Q142" s="11" t="s">
        <v>470</v>
      </c>
    </row>
    <row r="143" spans="1:17">
      <c r="A143" s="7" t="s">
        <v>1426</v>
      </c>
      <c r="B143" s="7" t="s">
        <v>143</v>
      </c>
      <c r="C143" s="7" t="s">
        <v>100</v>
      </c>
      <c r="D143" s="10" t="s">
        <v>143</v>
      </c>
      <c r="E143" s="19" t="s">
        <v>23</v>
      </c>
      <c r="F143" s="19">
        <f>(5 - 1)*32 + 10</f>
        <v>138</v>
      </c>
      <c r="G143" s="10" t="s">
        <v>592</v>
      </c>
      <c r="H143" s="28" t="s">
        <v>23</v>
      </c>
      <c r="I143" s="10" t="s">
        <v>1015</v>
      </c>
      <c r="J143" s="10"/>
      <c r="K143" s="10"/>
      <c r="L143" s="10"/>
      <c r="M143" s="25" t="s">
        <v>1139</v>
      </c>
      <c r="N143" s="10"/>
      <c r="O143" s="10"/>
      <c r="P143" s="10"/>
      <c r="Q143" s="13"/>
    </row>
    <row r="144" spans="1:17">
      <c r="A144" s="6" t="s">
        <v>1427</v>
      </c>
      <c r="B144" s="6" t="s">
        <v>912</v>
      </c>
      <c r="C144" s="6" t="s">
        <v>185</v>
      </c>
      <c r="D144" s="9" t="s">
        <v>275</v>
      </c>
      <c r="E144" s="20" t="s">
        <v>278</v>
      </c>
      <c r="F144" s="20">
        <f>(2 - 1)*32 + 12</f>
        <v>44</v>
      </c>
      <c r="G144" s="9" t="s">
        <v>650</v>
      </c>
      <c r="H144" s="9" t="s">
        <v>1026</v>
      </c>
      <c r="I144" s="9"/>
      <c r="J144" s="9"/>
      <c r="K144" s="9"/>
      <c r="L144" s="9"/>
      <c r="M144" s="25" t="s">
        <v>1140</v>
      </c>
      <c r="N144" s="9"/>
      <c r="O144" s="9"/>
      <c r="P144" s="9"/>
      <c r="Q144" s="11" t="s">
        <v>470</v>
      </c>
    </row>
    <row r="145" spans="1:17">
      <c r="A145" s="22" t="s">
        <v>1428</v>
      </c>
      <c r="B145" s="22" t="s">
        <v>142</v>
      </c>
      <c r="C145" s="22" t="s">
        <v>99</v>
      </c>
      <c r="D145" s="23" t="s">
        <v>142</v>
      </c>
      <c r="E145" s="26" t="s">
        <v>25</v>
      </c>
      <c r="F145" s="26">
        <f>(5 - 1)*32 + 12</f>
        <v>140</v>
      </c>
      <c r="G145" s="23" t="s">
        <v>591</v>
      </c>
      <c r="H145" s="28" t="s">
        <v>25</v>
      </c>
      <c r="I145" s="23" t="s">
        <v>1204</v>
      </c>
      <c r="J145" s="23"/>
      <c r="K145" s="23"/>
      <c r="L145" s="23"/>
      <c r="M145" s="25" t="s">
        <v>1141</v>
      </c>
      <c r="N145" s="23"/>
      <c r="O145" s="23"/>
      <c r="P145" s="23"/>
    </row>
    <row r="146" spans="1:17">
      <c r="A146" s="6" t="s">
        <v>1429</v>
      </c>
      <c r="B146" s="6" t="s">
        <v>913</v>
      </c>
      <c r="C146" s="6" t="s">
        <v>186</v>
      </c>
      <c r="D146" s="9" t="s">
        <v>276</v>
      </c>
      <c r="E146" s="20" t="s">
        <v>836</v>
      </c>
      <c r="F146" s="20">
        <f>(2 - 1)*32 + 19</f>
        <v>51</v>
      </c>
      <c r="G146" s="9" t="s">
        <v>650</v>
      </c>
      <c r="H146" s="9" t="s">
        <v>1027</v>
      </c>
      <c r="I146" s="9"/>
      <c r="J146" s="9"/>
      <c r="K146" s="9"/>
      <c r="L146" s="9"/>
      <c r="M146" s="25" t="s">
        <v>1142</v>
      </c>
      <c r="N146" s="9"/>
      <c r="O146" s="9"/>
      <c r="P146" s="9"/>
      <c r="Q146" s="11" t="s">
        <v>470</v>
      </c>
    </row>
    <row r="147" spans="1:17">
      <c r="A147" s="7" t="s">
        <v>1430</v>
      </c>
      <c r="B147" s="7" t="s">
        <v>141</v>
      </c>
      <c r="C147" s="7" t="s">
        <v>98</v>
      </c>
      <c r="D147" s="10" t="s">
        <v>141</v>
      </c>
      <c r="E147" s="19" t="s">
        <v>24</v>
      </c>
      <c r="F147" s="19">
        <f>(5 - 1)*32 + 11</f>
        <v>139</v>
      </c>
      <c r="G147" s="10" t="s">
        <v>590</v>
      </c>
      <c r="H147" s="28" t="s">
        <v>24</v>
      </c>
      <c r="I147" s="10" t="s">
        <v>1017</v>
      </c>
      <c r="J147" s="10"/>
      <c r="K147" s="10"/>
      <c r="L147" s="10"/>
      <c r="M147" s="25" t="s">
        <v>1143</v>
      </c>
      <c r="N147" s="10"/>
      <c r="O147" s="10"/>
      <c r="P147" s="10"/>
      <c r="Q147" s="13"/>
    </row>
    <row r="148" spans="1:17">
      <c r="A148" s="6" t="s">
        <v>1431</v>
      </c>
      <c r="B148" s="6" t="s">
        <v>914</v>
      </c>
      <c r="C148" s="6" t="s">
        <v>191</v>
      </c>
      <c r="D148" s="9" t="s">
        <v>43</v>
      </c>
      <c r="E148" s="20" t="s">
        <v>837</v>
      </c>
      <c r="F148" s="20">
        <f>(1 - 1)*32 + 13</f>
        <v>13</v>
      </c>
      <c r="G148" s="9" t="s">
        <v>1432</v>
      </c>
      <c r="H148" s="21" t="s">
        <v>1028</v>
      </c>
      <c r="I148" s="28" t="s">
        <v>1205</v>
      </c>
      <c r="J148" s="9"/>
      <c r="K148" s="9"/>
      <c r="L148" s="9"/>
      <c r="M148" s="6" t="s">
        <v>1072</v>
      </c>
      <c r="N148" s="9" t="s">
        <v>1277</v>
      </c>
      <c r="O148" s="9"/>
      <c r="P148" s="9"/>
    </row>
    <row r="149" spans="1:17">
      <c r="A149" s="7" t="s">
        <v>1433</v>
      </c>
      <c r="B149" s="7" t="s">
        <v>144</v>
      </c>
      <c r="C149" s="7" t="s">
        <v>101</v>
      </c>
      <c r="D149" s="10" t="s">
        <v>144</v>
      </c>
      <c r="E149" s="19" t="s">
        <v>26</v>
      </c>
      <c r="F149" s="19">
        <f>(5 - 1)*32 + 13</f>
        <v>141</v>
      </c>
      <c r="G149" s="10" t="s">
        <v>589</v>
      </c>
      <c r="H149" s="28" t="s">
        <v>26</v>
      </c>
      <c r="I149" s="10" t="s">
        <v>1206</v>
      </c>
      <c r="J149" s="10"/>
      <c r="K149" s="10"/>
      <c r="L149" s="10"/>
      <c r="M149" s="25" t="s">
        <v>1144</v>
      </c>
      <c r="N149" s="10"/>
      <c r="O149" s="10"/>
      <c r="P149" s="10"/>
    </row>
    <row r="150" spans="1:17">
      <c r="A150" s="6" t="s">
        <v>1434</v>
      </c>
      <c r="B150" s="6" t="s">
        <v>915</v>
      </c>
      <c r="C150" s="6" t="s">
        <v>190</v>
      </c>
      <c r="D150" s="9" t="s">
        <v>94</v>
      </c>
      <c r="E150" s="20" t="s">
        <v>838</v>
      </c>
      <c r="F150" s="20">
        <f>(1 - 1)*32 + 12</f>
        <v>12</v>
      </c>
      <c r="G150" s="9" t="s">
        <v>1432</v>
      </c>
      <c r="H150" s="21" t="s">
        <v>1029</v>
      </c>
      <c r="I150" s="28" t="s">
        <v>1207</v>
      </c>
      <c r="J150" s="9"/>
      <c r="K150" s="9"/>
      <c r="L150" s="9"/>
      <c r="M150" s="6" t="s">
        <v>1145</v>
      </c>
      <c r="N150" s="9" t="s">
        <v>1278</v>
      </c>
      <c r="O150" s="9"/>
      <c r="P150" s="9"/>
    </row>
    <row r="151" spans="1:17">
      <c r="A151" s="22" t="s">
        <v>1435</v>
      </c>
      <c r="B151" s="22" t="s">
        <v>839</v>
      </c>
      <c r="C151" s="22"/>
      <c r="D151" s="23"/>
      <c r="E151" s="26"/>
      <c r="F151" s="24"/>
      <c r="G151" s="23"/>
      <c r="H151" s="23"/>
      <c r="I151" s="23"/>
      <c r="J151" s="23"/>
      <c r="K151" s="23"/>
      <c r="L151" s="23"/>
      <c r="M151" s="22"/>
      <c r="N151" s="23"/>
      <c r="O151" s="23"/>
      <c r="P151" s="23"/>
    </row>
    <row r="152" spans="1:17">
      <c r="A152" s="6" t="s">
        <v>1436</v>
      </c>
      <c r="B152" s="6" t="s">
        <v>916</v>
      </c>
      <c r="C152" s="6" t="s">
        <v>396</v>
      </c>
      <c r="D152" s="9" t="s">
        <v>397</v>
      </c>
      <c r="E152" s="20" t="s">
        <v>426</v>
      </c>
      <c r="F152" s="16"/>
      <c r="G152" s="9" t="s">
        <v>398</v>
      </c>
      <c r="H152" s="20"/>
      <c r="I152" s="9"/>
      <c r="J152" s="9"/>
      <c r="K152" s="9"/>
      <c r="L152" s="9"/>
      <c r="M152" s="6"/>
      <c r="N152" s="9"/>
      <c r="O152" s="9"/>
      <c r="P152" s="9"/>
      <c r="Q152" s="15" t="s">
        <v>370</v>
      </c>
    </row>
    <row r="153" spans="1:17" s="11" customFormat="1">
      <c r="A153" s="7" t="s">
        <v>1437</v>
      </c>
      <c r="B153" s="7" t="s">
        <v>123</v>
      </c>
      <c r="C153" s="7" t="s">
        <v>214</v>
      </c>
      <c r="D153" s="10" t="s">
        <v>123</v>
      </c>
      <c r="E153" s="19" t="s">
        <v>11</v>
      </c>
      <c r="F153" s="19">
        <f>(5 - 1)*32 + 14</f>
        <v>142</v>
      </c>
      <c r="G153" s="10" t="s">
        <v>587</v>
      </c>
      <c r="H153" s="28" t="s">
        <v>11</v>
      </c>
      <c r="I153" s="10" t="s">
        <v>1208</v>
      </c>
      <c r="J153" s="10"/>
      <c r="K153" s="10"/>
      <c r="L153" s="10"/>
      <c r="M153" s="25" t="s">
        <v>1146</v>
      </c>
      <c r="N153" s="10"/>
      <c r="O153" s="10"/>
      <c r="P153" s="10"/>
      <c r="Q153" s="12" t="s">
        <v>1268</v>
      </c>
    </row>
    <row r="154" spans="1:17" s="11" customFormat="1">
      <c r="A154" s="6" t="s">
        <v>1438</v>
      </c>
      <c r="B154" s="6" t="s">
        <v>917</v>
      </c>
      <c r="C154" s="6" t="s">
        <v>382</v>
      </c>
      <c r="D154" s="9" t="s">
        <v>383</v>
      </c>
      <c r="E154" s="20" t="s">
        <v>423</v>
      </c>
      <c r="F154" s="16"/>
      <c r="G154" s="9" t="s">
        <v>398</v>
      </c>
      <c r="H154" s="20"/>
      <c r="I154" s="9"/>
      <c r="J154" s="9"/>
      <c r="K154" s="9"/>
      <c r="L154" s="9"/>
      <c r="M154" s="6"/>
      <c r="N154" s="9"/>
      <c r="O154" s="9"/>
      <c r="P154" s="9"/>
      <c r="Q154" s="15" t="s">
        <v>370</v>
      </c>
    </row>
    <row r="155" spans="1:17">
      <c r="A155" s="7" t="s">
        <v>1439</v>
      </c>
      <c r="B155" s="7" t="s">
        <v>124</v>
      </c>
      <c r="C155" s="7" t="s">
        <v>213</v>
      </c>
      <c r="D155" s="10" t="s">
        <v>124</v>
      </c>
      <c r="E155" s="19" t="s">
        <v>12</v>
      </c>
      <c r="F155" s="19">
        <f>(5 - 1)*32 + 15</f>
        <v>143</v>
      </c>
      <c r="G155" s="10" t="s">
        <v>588</v>
      </c>
      <c r="H155" s="28" t="s">
        <v>12</v>
      </c>
      <c r="I155" s="10" t="s">
        <v>1209</v>
      </c>
      <c r="J155" s="10"/>
      <c r="K155" s="10"/>
      <c r="L155" s="10"/>
      <c r="M155" s="25" t="s">
        <v>1147</v>
      </c>
      <c r="N155" s="10"/>
      <c r="O155" s="10"/>
      <c r="P155" s="10"/>
      <c r="Q155" s="12" t="s">
        <v>1269</v>
      </c>
    </row>
    <row r="156" spans="1:17">
      <c r="A156" s="6" t="s">
        <v>1440</v>
      </c>
      <c r="B156" s="6" t="s">
        <v>918</v>
      </c>
      <c r="C156" s="6" t="s">
        <v>384</v>
      </c>
      <c r="D156" s="9" t="s">
        <v>385</v>
      </c>
      <c r="E156" s="20" t="s">
        <v>424</v>
      </c>
      <c r="F156" s="16"/>
      <c r="G156" s="9" t="s">
        <v>398</v>
      </c>
      <c r="H156" s="20"/>
      <c r="I156" s="9"/>
      <c r="J156" s="9"/>
      <c r="K156" s="9"/>
      <c r="L156" s="9"/>
      <c r="M156" s="6"/>
      <c r="N156" s="9"/>
      <c r="O156" s="9"/>
      <c r="P156" s="9"/>
      <c r="Q156" s="15" t="s">
        <v>370</v>
      </c>
    </row>
    <row r="157" spans="1:17">
      <c r="A157" s="22" t="s">
        <v>1441</v>
      </c>
      <c r="B157" s="22" t="s">
        <v>125</v>
      </c>
      <c r="C157" s="22" t="s">
        <v>216</v>
      </c>
      <c r="D157" s="23" t="s">
        <v>125</v>
      </c>
      <c r="E157" s="26" t="s">
        <v>13</v>
      </c>
      <c r="F157" s="26">
        <f>(5 - 1)*32 + 16</f>
        <v>144</v>
      </c>
      <c r="G157" s="23" t="s">
        <v>585</v>
      </c>
      <c r="H157" s="28" t="s">
        <v>13</v>
      </c>
      <c r="I157" s="23" t="s">
        <v>1210</v>
      </c>
      <c r="J157" s="23" t="s">
        <v>1184</v>
      </c>
      <c r="K157" s="23"/>
      <c r="L157" s="23"/>
      <c r="M157" s="25" t="s">
        <v>1148</v>
      </c>
      <c r="N157" s="23"/>
      <c r="O157" s="23"/>
      <c r="P157" s="23"/>
      <c r="Q157" s="13" t="s">
        <v>467</v>
      </c>
    </row>
    <row r="158" spans="1:17">
      <c r="A158" s="6" t="s">
        <v>1442</v>
      </c>
      <c r="B158" s="6" t="s">
        <v>919</v>
      </c>
      <c r="C158" s="6" t="s">
        <v>386</v>
      </c>
      <c r="D158" s="9" t="s">
        <v>387</v>
      </c>
      <c r="E158" s="20" t="s">
        <v>425</v>
      </c>
      <c r="F158" s="16"/>
      <c r="G158" s="9" t="s">
        <v>398</v>
      </c>
      <c r="H158" s="20"/>
      <c r="I158" s="9"/>
      <c r="J158" s="9"/>
      <c r="K158" s="9"/>
      <c r="L158" s="9"/>
      <c r="M158" s="6"/>
      <c r="N158" s="9"/>
      <c r="O158" s="9"/>
      <c r="P158" s="9"/>
      <c r="Q158" s="15" t="s">
        <v>370</v>
      </c>
    </row>
    <row r="159" spans="1:17">
      <c r="A159" s="7" t="s">
        <v>1443</v>
      </c>
      <c r="B159" s="7" t="s">
        <v>126</v>
      </c>
      <c r="C159" s="7" t="s">
        <v>215</v>
      </c>
      <c r="D159" s="10" t="s">
        <v>126</v>
      </c>
      <c r="E159" s="19" t="s">
        <v>14</v>
      </c>
      <c r="F159" s="19">
        <f>(5 - 1)*32 + 17</f>
        <v>145</v>
      </c>
      <c r="G159" s="10" t="s">
        <v>586</v>
      </c>
      <c r="H159" s="28" t="s">
        <v>14</v>
      </c>
      <c r="I159" s="10" t="s">
        <v>1211</v>
      </c>
      <c r="J159" s="10" t="s">
        <v>1185</v>
      </c>
      <c r="K159" s="10"/>
      <c r="L159" s="10"/>
      <c r="M159" s="25" t="s">
        <v>1149</v>
      </c>
      <c r="N159" s="10"/>
      <c r="O159" s="10"/>
      <c r="P159" s="10"/>
      <c r="Q159" s="13" t="s">
        <v>467</v>
      </c>
    </row>
    <row r="160" spans="1:17">
      <c r="A160" s="6" t="s">
        <v>1444</v>
      </c>
      <c r="B160" s="6" t="s">
        <v>839</v>
      </c>
      <c r="C160" s="6"/>
      <c r="D160" s="9"/>
      <c r="E160" s="20"/>
      <c r="F160" s="16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1445</v>
      </c>
      <c r="B161" s="7" t="s">
        <v>862</v>
      </c>
      <c r="C161" s="7" t="s">
        <v>171</v>
      </c>
      <c r="D161" s="10" t="s">
        <v>559</v>
      </c>
      <c r="E161" s="19" t="s">
        <v>15</v>
      </c>
      <c r="F161" s="19">
        <f>(5 - 1)*32 + 18</f>
        <v>146</v>
      </c>
      <c r="G161" s="10" t="s">
        <v>577</v>
      </c>
      <c r="H161" s="28" t="s">
        <v>15</v>
      </c>
      <c r="I161" s="10" t="s">
        <v>1153</v>
      </c>
      <c r="J161" s="10" t="s">
        <v>1199</v>
      </c>
      <c r="K161" s="10"/>
      <c r="L161" s="10"/>
      <c r="M161" s="25" t="s">
        <v>1150</v>
      </c>
      <c r="N161" s="10"/>
      <c r="O161" s="10"/>
      <c r="P161" s="10"/>
      <c r="Q161" s="13" t="s">
        <v>467</v>
      </c>
    </row>
    <row r="162" spans="1:17">
      <c r="A162" s="6" t="s">
        <v>1446</v>
      </c>
      <c r="B162" s="6" t="s">
        <v>920</v>
      </c>
      <c r="C162" s="6" t="s">
        <v>193</v>
      </c>
      <c r="D162" s="9" t="s">
        <v>45</v>
      </c>
      <c r="E162" s="20" t="s">
        <v>841</v>
      </c>
      <c r="F162" s="20">
        <f>(1 - 1)*32 + 14</f>
        <v>14</v>
      </c>
      <c r="G162" s="9" t="s">
        <v>427</v>
      </c>
      <c r="H162" s="28" t="s">
        <v>1030</v>
      </c>
      <c r="I162" s="9" t="s">
        <v>1212</v>
      </c>
      <c r="J162" s="9"/>
      <c r="K162" s="9"/>
      <c r="L162" s="9" t="s">
        <v>1184</v>
      </c>
      <c r="M162" s="6" t="s">
        <v>1151</v>
      </c>
      <c r="N162" s="9" t="s">
        <v>1197</v>
      </c>
      <c r="O162" s="9"/>
      <c r="P162" s="9"/>
    </row>
    <row r="163" spans="1:17">
      <c r="A163" s="22" t="s">
        <v>1447</v>
      </c>
      <c r="B163" s="22" t="s">
        <v>863</v>
      </c>
      <c r="C163" s="22" t="s">
        <v>170</v>
      </c>
      <c r="D163" s="23" t="s">
        <v>558</v>
      </c>
      <c r="E163" s="26" t="s">
        <v>16</v>
      </c>
      <c r="F163" s="26">
        <f>(5 - 1)*32 + 19</f>
        <v>147</v>
      </c>
      <c r="G163" s="23" t="s">
        <v>576</v>
      </c>
      <c r="H163" s="28" t="s">
        <v>16</v>
      </c>
      <c r="I163" s="23" t="s">
        <v>1151</v>
      </c>
      <c r="J163" s="23" t="s">
        <v>1200</v>
      </c>
      <c r="K163" s="23"/>
      <c r="L163" s="23"/>
      <c r="M163" s="25" t="s">
        <v>1152</v>
      </c>
      <c r="N163" s="23"/>
      <c r="O163" s="23"/>
      <c r="P163" s="23"/>
      <c r="Q163" s="13" t="s">
        <v>467</v>
      </c>
    </row>
    <row r="164" spans="1:17">
      <c r="A164" s="6" t="s">
        <v>1448</v>
      </c>
      <c r="B164" s="6" t="s">
        <v>921</v>
      </c>
      <c r="C164" s="6" t="s">
        <v>192</v>
      </c>
      <c r="D164" s="9" t="s">
        <v>46</v>
      </c>
      <c r="E164" s="20" t="s">
        <v>842</v>
      </c>
      <c r="F164" s="20">
        <f>(1 - 1)*32 + 15</f>
        <v>15</v>
      </c>
      <c r="G164" s="9" t="s">
        <v>427</v>
      </c>
      <c r="H164" s="28" t="s">
        <v>1031</v>
      </c>
      <c r="I164" s="9" t="s">
        <v>1213</v>
      </c>
      <c r="J164" s="9"/>
      <c r="K164" s="9"/>
      <c r="L164" s="9" t="s">
        <v>1185</v>
      </c>
      <c r="M164" s="6" t="s">
        <v>1153</v>
      </c>
      <c r="N164" s="9" t="s">
        <v>1198</v>
      </c>
      <c r="O164" s="9"/>
      <c r="P164" s="9"/>
    </row>
    <row r="165" spans="1:17">
      <c r="A165" s="7" t="s">
        <v>1449</v>
      </c>
      <c r="B165" s="7" t="s">
        <v>864</v>
      </c>
      <c r="C165" s="7" t="s">
        <v>176</v>
      </c>
      <c r="D165" s="10" t="s">
        <v>564</v>
      </c>
      <c r="E165" s="19" t="s">
        <v>17</v>
      </c>
      <c r="F165" s="19">
        <f>(5 - 1)*32 + 20</f>
        <v>148</v>
      </c>
      <c r="G165" s="10" t="s">
        <v>581</v>
      </c>
      <c r="H165" s="10" t="s">
        <v>17</v>
      </c>
      <c r="I165" s="10" t="s">
        <v>1072</v>
      </c>
      <c r="J165" s="28" t="s">
        <v>1073</v>
      </c>
      <c r="K165" s="10"/>
      <c r="L165" s="10"/>
      <c r="M165" s="25" t="s">
        <v>1074</v>
      </c>
      <c r="N165" s="10"/>
      <c r="O165" s="10"/>
      <c r="P165" s="10"/>
      <c r="Q165" s="12" t="s">
        <v>1531</v>
      </c>
    </row>
    <row r="166" spans="1:17">
      <c r="A166" s="6" t="s">
        <v>1450</v>
      </c>
      <c r="B166" s="6" t="s">
        <v>922</v>
      </c>
      <c r="C166" s="6" t="s">
        <v>412</v>
      </c>
      <c r="D166" s="9" t="s">
        <v>408</v>
      </c>
      <c r="E166" s="20" t="s">
        <v>413</v>
      </c>
      <c r="F166" s="16"/>
      <c r="G166" s="9" t="s">
        <v>427</v>
      </c>
      <c r="H166" s="20"/>
      <c r="I166" s="9"/>
      <c r="J166" s="9"/>
      <c r="K166" s="9"/>
      <c r="L166" s="9"/>
      <c r="M166" s="6"/>
      <c r="N166" s="9"/>
      <c r="O166" s="9"/>
      <c r="P166" s="9"/>
      <c r="Q166" s="15" t="s">
        <v>370</v>
      </c>
    </row>
    <row r="167" spans="1:17">
      <c r="A167" s="7" t="s">
        <v>1451</v>
      </c>
      <c r="B167" s="7" t="s">
        <v>865</v>
      </c>
      <c r="C167" s="7" t="s">
        <v>175</v>
      </c>
      <c r="D167" s="10" t="s">
        <v>563</v>
      </c>
      <c r="E167" s="19" t="s">
        <v>18</v>
      </c>
      <c r="F167" s="19">
        <f>(5 - 1)*32 + 21</f>
        <v>149</v>
      </c>
      <c r="G167" s="10" t="s">
        <v>580</v>
      </c>
      <c r="H167" s="10" t="s">
        <v>18</v>
      </c>
      <c r="I167" s="10" t="s">
        <v>1201</v>
      </c>
      <c r="J167" s="10"/>
      <c r="K167" s="10"/>
      <c r="L167" s="10"/>
      <c r="M167" s="25" t="s">
        <v>1154</v>
      </c>
      <c r="N167" s="10"/>
      <c r="O167" s="10"/>
      <c r="P167" s="10"/>
      <c r="Q167" s="13" t="s">
        <v>1270</v>
      </c>
    </row>
    <row r="168" spans="1:17">
      <c r="A168" s="6" t="s">
        <v>1452</v>
      </c>
      <c r="B168" s="6" t="s">
        <v>923</v>
      </c>
      <c r="C168" s="6" t="s">
        <v>401</v>
      </c>
      <c r="D168" s="9" t="s">
        <v>399</v>
      </c>
      <c r="E168" s="20" t="s">
        <v>430</v>
      </c>
      <c r="F168" s="16"/>
      <c r="G168" s="9" t="s">
        <v>427</v>
      </c>
      <c r="H168" s="20"/>
      <c r="I168" s="9"/>
      <c r="J168" s="9"/>
      <c r="K168" s="9"/>
      <c r="L168" s="9"/>
      <c r="M168" s="6"/>
      <c r="N168" s="9"/>
      <c r="O168" s="9"/>
      <c r="P168" s="9"/>
      <c r="Q168" s="15" t="s">
        <v>370</v>
      </c>
    </row>
    <row r="169" spans="1:17">
      <c r="A169" s="22" t="s">
        <v>1453</v>
      </c>
      <c r="B169" s="22" t="s">
        <v>839</v>
      </c>
      <c r="C169" s="22"/>
      <c r="D169" s="23"/>
      <c r="E169" s="26"/>
      <c r="F169" s="24"/>
      <c r="G169" s="23"/>
      <c r="H169" s="23"/>
      <c r="I169" s="23"/>
      <c r="J169" s="23"/>
      <c r="K169" s="23"/>
      <c r="L169" s="23"/>
      <c r="M169" s="22"/>
      <c r="N169" s="23"/>
      <c r="O169" s="23"/>
      <c r="P169" s="23"/>
    </row>
    <row r="170" spans="1:17">
      <c r="A170" s="6" t="s">
        <v>1454</v>
      </c>
      <c r="B170" s="6" t="s">
        <v>924</v>
      </c>
      <c r="C170" s="6" t="s">
        <v>402</v>
      </c>
      <c r="D170" s="9" t="s">
        <v>400</v>
      </c>
      <c r="E170" s="20" t="s">
        <v>431</v>
      </c>
      <c r="F170" s="16"/>
      <c r="G170" s="9" t="s">
        <v>427</v>
      </c>
      <c r="H170" s="20"/>
      <c r="I170" s="9"/>
      <c r="J170" s="9"/>
      <c r="K170" s="9"/>
      <c r="L170" s="9"/>
      <c r="M170" s="6"/>
      <c r="N170" s="9"/>
      <c r="O170" s="9"/>
      <c r="P170" s="9"/>
      <c r="Q170" s="15" t="s">
        <v>370</v>
      </c>
    </row>
    <row r="171" spans="1:17">
      <c r="A171" s="7" t="s">
        <v>1455</v>
      </c>
      <c r="B171" s="7" t="s">
        <v>839</v>
      </c>
      <c r="C171" s="7"/>
      <c r="D171" s="10"/>
      <c r="E171" s="19"/>
      <c r="F171" s="17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1456</v>
      </c>
      <c r="B172" s="6" t="s">
        <v>925</v>
      </c>
      <c r="C172" s="6"/>
      <c r="D172" s="9"/>
      <c r="E172" s="20" t="s">
        <v>416</v>
      </c>
      <c r="F172" s="16"/>
      <c r="G172" s="9"/>
      <c r="H172" s="20"/>
      <c r="I172" s="9"/>
      <c r="J172" s="9"/>
      <c r="K172" s="9"/>
      <c r="L172" s="9"/>
      <c r="M172" s="6"/>
      <c r="N172" s="9"/>
      <c r="O172" s="9"/>
      <c r="P172" s="9"/>
      <c r="Q172" s="15" t="s">
        <v>370</v>
      </c>
    </row>
    <row r="173" spans="1:17">
      <c r="A173" s="7" t="s">
        <v>1457</v>
      </c>
      <c r="B173" s="7" t="s">
        <v>871</v>
      </c>
      <c r="C173" s="7"/>
      <c r="D173" s="10"/>
      <c r="E173" s="19" t="s">
        <v>930</v>
      </c>
      <c r="F173" s="17"/>
      <c r="G173" s="10"/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370</v>
      </c>
    </row>
    <row r="174" spans="1:17">
      <c r="A174" s="6" t="s">
        <v>1458</v>
      </c>
      <c r="B174" s="6" t="s">
        <v>839</v>
      </c>
      <c r="C174" s="6"/>
      <c r="D174" s="9"/>
      <c r="E174" s="20"/>
      <c r="F174" s="16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2" t="s">
        <v>1459</v>
      </c>
      <c r="B175" s="22" t="s">
        <v>927</v>
      </c>
      <c r="C175" s="22"/>
      <c r="D175" s="23"/>
      <c r="E175" s="26" t="s">
        <v>499</v>
      </c>
      <c r="F175" s="24"/>
      <c r="G175" s="23"/>
      <c r="H175" s="23"/>
      <c r="I175" s="23"/>
      <c r="J175" s="23"/>
      <c r="K175" s="23"/>
      <c r="L175" s="23"/>
      <c r="M175" s="22"/>
      <c r="N175" s="23"/>
      <c r="O175" s="23"/>
      <c r="P175" s="23"/>
      <c r="Q175" s="15" t="s">
        <v>370</v>
      </c>
    </row>
    <row r="176" spans="1:17">
      <c r="A176" s="6" t="s">
        <v>1460</v>
      </c>
      <c r="B176" s="6" t="s">
        <v>843</v>
      </c>
      <c r="C176" s="6" t="s">
        <v>343</v>
      </c>
      <c r="D176" s="9" t="s">
        <v>332</v>
      </c>
      <c r="E176" s="20" t="s">
        <v>429</v>
      </c>
      <c r="F176" s="16"/>
      <c r="G176" s="9" t="s">
        <v>371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370</v>
      </c>
    </row>
    <row r="177" spans="1:17">
      <c r="A177" s="7" t="s">
        <v>1461</v>
      </c>
      <c r="B177" s="7" t="s">
        <v>418</v>
      </c>
      <c r="C177" s="7" t="s">
        <v>417</v>
      </c>
      <c r="D177" s="10" t="s">
        <v>778</v>
      </c>
      <c r="E177" s="19" t="s">
        <v>418</v>
      </c>
      <c r="F177" s="17"/>
      <c r="G177" s="10" t="s">
        <v>428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370</v>
      </c>
    </row>
    <row r="178" spans="1:17">
      <c r="A178" s="6" t="s">
        <v>1462</v>
      </c>
      <c r="B178" s="6" t="s">
        <v>844</v>
      </c>
      <c r="C178" s="6" t="s">
        <v>341</v>
      </c>
      <c r="D178" s="9" t="s">
        <v>330</v>
      </c>
      <c r="E178" s="20" t="s">
        <v>429</v>
      </c>
      <c r="F178" s="16"/>
      <c r="G178" s="9" t="s">
        <v>371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370</v>
      </c>
    </row>
    <row r="179" spans="1:17">
      <c r="A179" s="7" t="s">
        <v>1463</v>
      </c>
      <c r="B179" s="7" t="s">
        <v>867</v>
      </c>
      <c r="C179" s="7"/>
      <c r="D179" s="10"/>
      <c r="E179" s="19" t="s">
        <v>928</v>
      </c>
      <c r="F179" s="17"/>
      <c r="G179" s="10"/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370</v>
      </c>
    </row>
    <row r="180" spans="1:17">
      <c r="A180" s="6" t="s">
        <v>1464</v>
      </c>
      <c r="B180" s="6" t="s">
        <v>845</v>
      </c>
      <c r="C180" s="6" t="s">
        <v>342</v>
      </c>
      <c r="D180" s="9" t="s">
        <v>331</v>
      </c>
      <c r="E180" s="20" t="s">
        <v>429</v>
      </c>
      <c r="F180" s="16"/>
      <c r="G180" s="9" t="s">
        <v>371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370</v>
      </c>
    </row>
    <row r="181" spans="1:17">
      <c r="A181" s="22" t="s">
        <v>1465</v>
      </c>
      <c r="B181" s="22" t="s">
        <v>868</v>
      </c>
      <c r="C181" s="22"/>
      <c r="D181" s="23"/>
      <c r="E181" s="26" t="s">
        <v>868</v>
      </c>
      <c r="F181" s="24"/>
      <c r="G181" s="23"/>
      <c r="H181" s="23"/>
      <c r="I181" s="23"/>
      <c r="J181" s="23"/>
      <c r="K181" s="23"/>
      <c r="L181" s="23"/>
      <c r="M181" s="22"/>
      <c r="N181" s="23"/>
      <c r="O181" s="23"/>
      <c r="P181" s="23"/>
      <c r="Q181" s="15" t="s">
        <v>370</v>
      </c>
    </row>
    <row r="182" spans="1:17">
      <c r="A182" s="6" t="s">
        <v>1466</v>
      </c>
      <c r="B182" s="6" t="s">
        <v>839</v>
      </c>
      <c r="C182" s="6"/>
      <c r="D182" s="9"/>
      <c r="E182" s="20"/>
      <c r="F182" s="16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1467</v>
      </c>
      <c r="B183" s="7" t="s">
        <v>869</v>
      </c>
      <c r="C183" s="7"/>
      <c r="D183" s="10"/>
      <c r="E183" s="19" t="s">
        <v>869</v>
      </c>
      <c r="F183" s="17"/>
      <c r="G183" s="10"/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370</v>
      </c>
    </row>
    <row r="184" spans="1:17">
      <c r="A184" s="6" t="s">
        <v>1468</v>
      </c>
      <c r="B184" s="6" t="s">
        <v>846</v>
      </c>
      <c r="C184" s="6" t="s">
        <v>337</v>
      </c>
      <c r="D184" s="9" t="s">
        <v>326</v>
      </c>
      <c r="E184" s="20" t="s">
        <v>429</v>
      </c>
      <c r="F184" s="16"/>
      <c r="G184" s="9" t="s">
        <v>371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370</v>
      </c>
    </row>
    <row r="185" spans="1:17">
      <c r="A185" s="7" t="s">
        <v>1469</v>
      </c>
      <c r="B185" s="7" t="s">
        <v>870</v>
      </c>
      <c r="C185" s="7"/>
      <c r="D185" s="10"/>
      <c r="E185" s="19"/>
      <c r="F185" s="17"/>
      <c r="G185" s="10"/>
      <c r="H185" s="10"/>
      <c r="I185" s="10"/>
      <c r="J185" s="10"/>
      <c r="K185" s="10"/>
      <c r="L185" s="10"/>
      <c r="M185" s="7"/>
      <c r="N185" s="10"/>
      <c r="O185" s="10"/>
      <c r="P185" s="10"/>
      <c r="Q185" s="15" t="s">
        <v>370</v>
      </c>
    </row>
    <row r="186" spans="1:17">
      <c r="A186" s="6" t="s">
        <v>1470</v>
      </c>
      <c r="B186" s="6" t="s">
        <v>847</v>
      </c>
      <c r="C186" s="6" t="s">
        <v>338</v>
      </c>
      <c r="D186" s="9" t="s">
        <v>327</v>
      </c>
      <c r="E186" s="20" t="s">
        <v>429</v>
      </c>
      <c r="F186" s="16"/>
      <c r="G186" s="9" t="s">
        <v>371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370</v>
      </c>
    </row>
    <row r="187" spans="1:17">
      <c r="A187" s="22" t="s">
        <v>1471</v>
      </c>
      <c r="B187" s="22" t="s">
        <v>866</v>
      </c>
      <c r="C187" s="22"/>
      <c r="D187" s="23"/>
      <c r="E187" s="26" t="s">
        <v>926</v>
      </c>
      <c r="F187" s="24"/>
      <c r="G187" s="23"/>
      <c r="H187" s="23"/>
      <c r="I187" s="23"/>
      <c r="J187" s="23"/>
      <c r="K187" s="23"/>
      <c r="L187" s="23"/>
      <c r="M187" s="22"/>
      <c r="N187" s="23"/>
      <c r="O187" s="23"/>
      <c r="P187" s="23"/>
    </row>
    <row r="188" spans="1:17">
      <c r="A188" s="6" t="s">
        <v>1472</v>
      </c>
      <c r="B188" s="6" t="s">
        <v>839</v>
      </c>
      <c r="C188" s="6"/>
      <c r="D188" s="9"/>
      <c r="E188" s="20"/>
      <c r="F188" s="16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1473</v>
      </c>
      <c r="B189" s="7" t="s">
        <v>839</v>
      </c>
      <c r="C189" s="7"/>
      <c r="D189" s="10"/>
      <c r="E189" s="19"/>
      <c r="F189" s="17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1474</v>
      </c>
      <c r="B190" s="6" t="s">
        <v>848</v>
      </c>
      <c r="C190" s="6" t="s">
        <v>339</v>
      </c>
      <c r="D190" s="9" t="s">
        <v>328</v>
      </c>
      <c r="E190" s="20" t="s">
        <v>429</v>
      </c>
      <c r="F190" s="16"/>
      <c r="G190" s="9" t="s">
        <v>371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370</v>
      </c>
    </row>
    <row r="191" spans="1:17">
      <c r="A191" s="7" t="s">
        <v>1475</v>
      </c>
      <c r="B191" s="7" t="s">
        <v>872</v>
      </c>
      <c r="C191" s="7"/>
      <c r="D191" s="10"/>
      <c r="E191" s="19" t="s">
        <v>872</v>
      </c>
      <c r="F191" s="17"/>
      <c r="G191" s="10"/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370</v>
      </c>
    </row>
    <row r="192" spans="1:17">
      <c r="A192" s="6" t="s">
        <v>1476</v>
      </c>
      <c r="B192" s="6" t="s">
        <v>849</v>
      </c>
      <c r="C192" s="6" t="s">
        <v>340</v>
      </c>
      <c r="D192" s="9" t="s">
        <v>329</v>
      </c>
      <c r="E192" s="20" t="s">
        <v>429</v>
      </c>
      <c r="F192" s="16"/>
      <c r="G192" s="9" t="s">
        <v>371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370</v>
      </c>
    </row>
    <row r="193" spans="1:17">
      <c r="A193" s="22" t="s">
        <v>1477</v>
      </c>
      <c r="B193" s="22" t="s">
        <v>873</v>
      </c>
      <c r="C193" s="22"/>
      <c r="D193" s="23"/>
      <c r="E193" s="26" t="s">
        <v>873</v>
      </c>
      <c r="F193" s="24"/>
      <c r="G193" s="23"/>
      <c r="H193" s="23"/>
      <c r="I193" s="23"/>
      <c r="J193" s="23"/>
      <c r="K193" s="23"/>
      <c r="L193" s="23"/>
      <c r="M193" s="22"/>
      <c r="N193" s="23"/>
      <c r="O193" s="23"/>
      <c r="P193" s="23"/>
      <c r="Q193" s="15" t="s">
        <v>370</v>
      </c>
    </row>
    <row r="194" spans="1:17">
      <c r="A194" s="6" t="s">
        <v>1478</v>
      </c>
      <c r="B194" s="6" t="s">
        <v>839</v>
      </c>
      <c r="C194" s="6"/>
      <c r="D194" s="9"/>
      <c r="E194" s="20"/>
      <c r="F194" s="16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1479</v>
      </c>
      <c r="B195" s="7" t="s">
        <v>874</v>
      </c>
      <c r="C195" s="7"/>
      <c r="D195" s="10"/>
      <c r="E195" s="19" t="s">
        <v>874</v>
      </c>
      <c r="F195" s="17"/>
      <c r="G195" s="10"/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370</v>
      </c>
    </row>
    <row r="196" spans="1:17">
      <c r="A196" s="6" t="s">
        <v>1480</v>
      </c>
      <c r="B196" s="6" t="s">
        <v>850</v>
      </c>
      <c r="C196" s="6" t="s">
        <v>344</v>
      </c>
      <c r="D196" s="9" t="s">
        <v>333</v>
      </c>
      <c r="E196" s="20" t="s">
        <v>429</v>
      </c>
      <c r="F196" s="16"/>
      <c r="G196" s="9" t="s">
        <v>371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370</v>
      </c>
    </row>
    <row r="197" spans="1:17">
      <c r="A197" s="7" t="s">
        <v>1481</v>
      </c>
      <c r="B197" s="7" t="s">
        <v>875</v>
      </c>
      <c r="C197" s="7"/>
      <c r="D197" s="10"/>
      <c r="E197" s="19" t="s">
        <v>875</v>
      </c>
      <c r="F197" s="17"/>
      <c r="G197" s="10"/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370</v>
      </c>
    </row>
    <row r="198" spans="1:17">
      <c r="A198" s="6" t="s">
        <v>1482</v>
      </c>
      <c r="B198" s="6" t="s">
        <v>851</v>
      </c>
      <c r="C198" s="6" t="s">
        <v>345</v>
      </c>
      <c r="D198" s="9" t="s">
        <v>334</v>
      </c>
      <c r="E198" s="20" t="s">
        <v>429</v>
      </c>
      <c r="F198" s="16"/>
      <c r="G198" s="9" t="s">
        <v>371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370</v>
      </c>
    </row>
    <row r="199" spans="1:17">
      <c r="A199" s="22" t="s">
        <v>1483</v>
      </c>
      <c r="B199" s="22" t="s">
        <v>876</v>
      </c>
      <c r="C199" s="22"/>
      <c r="D199" s="23"/>
      <c r="E199" s="26" t="s">
        <v>876</v>
      </c>
      <c r="F199" s="24"/>
      <c r="G199" s="23"/>
      <c r="H199" s="23"/>
      <c r="I199" s="23"/>
      <c r="J199" s="23"/>
      <c r="K199" s="23"/>
      <c r="L199" s="23"/>
      <c r="M199" s="22"/>
      <c r="N199" s="23"/>
      <c r="O199" s="23"/>
      <c r="P199" s="23"/>
      <c r="Q199" s="15" t="s">
        <v>370</v>
      </c>
    </row>
    <row r="200" spans="1:17">
      <c r="A200" s="6" t="s">
        <v>1484</v>
      </c>
      <c r="B200" s="6" t="s">
        <v>839</v>
      </c>
      <c r="C200" s="6"/>
      <c r="D200" s="9"/>
      <c r="E200" s="20"/>
      <c r="F200" s="16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1485</v>
      </c>
      <c r="B201" s="7" t="s">
        <v>877</v>
      </c>
      <c r="C201" s="7"/>
      <c r="D201" s="10"/>
      <c r="E201" s="19" t="s">
        <v>877</v>
      </c>
      <c r="F201" s="17"/>
      <c r="G201" s="10"/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370</v>
      </c>
    </row>
    <row r="202" spans="1:17">
      <c r="A202" s="6" t="s">
        <v>1486</v>
      </c>
      <c r="B202" s="6" t="s">
        <v>852</v>
      </c>
      <c r="C202" s="6" t="s">
        <v>346</v>
      </c>
      <c r="D202" s="9" t="s">
        <v>335</v>
      </c>
      <c r="E202" s="20" t="s">
        <v>429</v>
      </c>
      <c r="F202" s="16"/>
      <c r="G202" s="9" t="s">
        <v>371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370</v>
      </c>
    </row>
    <row r="203" spans="1:17">
      <c r="A203" s="7" t="s">
        <v>1487</v>
      </c>
      <c r="B203" s="7" t="s">
        <v>878</v>
      </c>
      <c r="C203" s="7"/>
      <c r="D203" s="10"/>
      <c r="E203" s="19"/>
      <c r="F203" s="17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370</v>
      </c>
    </row>
    <row r="204" spans="1:17">
      <c r="A204" s="6" t="s">
        <v>1488</v>
      </c>
      <c r="B204" s="6" t="s">
        <v>853</v>
      </c>
      <c r="C204" s="6" t="s">
        <v>347</v>
      </c>
      <c r="D204" s="9" t="s">
        <v>336</v>
      </c>
      <c r="E204" s="20" t="s">
        <v>429</v>
      </c>
      <c r="F204" s="16"/>
      <c r="G204" s="9" t="s">
        <v>371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370</v>
      </c>
    </row>
    <row r="205" spans="1:17">
      <c r="A205" s="22" t="s">
        <v>1489</v>
      </c>
      <c r="B205" s="22" t="s">
        <v>879</v>
      </c>
      <c r="C205" s="22"/>
      <c r="D205" s="23"/>
      <c r="E205" s="26"/>
      <c r="F205" s="26"/>
      <c r="G205" s="23"/>
      <c r="H205" s="23"/>
      <c r="I205" s="23"/>
      <c r="J205" s="23"/>
      <c r="K205" s="23"/>
      <c r="L205" s="23"/>
      <c r="M205" s="22"/>
      <c r="N205" s="23"/>
      <c r="O205" s="23"/>
      <c r="P205" s="23"/>
      <c r="Q205" s="15" t="s">
        <v>370</v>
      </c>
    </row>
    <row r="206" spans="1:17">
      <c r="A206" s="6" t="s">
        <v>1491</v>
      </c>
      <c r="B206" s="6" t="s">
        <v>880</v>
      </c>
      <c r="C206" s="6"/>
      <c r="D206" s="9"/>
      <c r="E206" s="20"/>
      <c r="F206" s="20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1492</v>
      </c>
      <c r="B207" s="7" t="s">
        <v>839</v>
      </c>
      <c r="C207" s="7"/>
      <c r="D207" s="10"/>
      <c r="E207" s="19"/>
      <c r="F207" s="19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1493</v>
      </c>
      <c r="B208" s="6" t="s">
        <v>941</v>
      </c>
      <c r="C208" s="6" t="s">
        <v>189</v>
      </c>
      <c r="D208" s="9" t="s">
        <v>108</v>
      </c>
      <c r="E208" s="20" t="s">
        <v>881</v>
      </c>
      <c r="F208" s="20">
        <f>(2 - 1)*32 + 0</f>
        <v>32</v>
      </c>
      <c r="G208" s="9" t="s">
        <v>725</v>
      </c>
      <c r="H208" s="28" t="s">
        <v>1032</v>
      </c>
      <c r="I208" s="9"/>
      <c r="J208" s="9"/>
      <c r="K208" s="9"/>
      <c r="L208" s="9"/>
      <c r="M208" s="25" t="s">
        <v>1155</v>
      </c>
      <c r="N208" s="9"/>
      <c r="O208" s="9"/>
      <c r="P208" s="9"/>
      <c r="Q208" s="11" t="s">
        <v>470</v>
      </c>
    </row>
    <row r="209" spans="1:17">
      <c r="A209" s="7" t="s">
        <v>1494</v>
      </c>
      <c r="B209" s="7" t="s">
        <v>907</v>
      </c>
      <c r="C209" s="7"/>
      <c r="D209" s="10"/>
      <c r="E209" s="19"/>
      <c r="F209" s="19"/>
      <c r="G209" s="10"/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1495</v>
      </c>
      <c r="B210" s="6" t="s">
        <v>942</v>
      </c>
      <c r="C210" s="6" t="s">
        <v>194</v>
      </c>
      <c r="D210" s="9" t="s">
        <v>109</v>
      </c>
      <c r="E210" s="20" t="s">
        <v>882</v>
      </c>
      <c r="F210" s="20">
        <f>(2 - 1)*32 + 1</f>
        <v>33</v>
      </c>
      <c r="G210" s="9" t="s">
        <v>726</v>
      </c>
      <c r="H210" s="28" t="s">
        <v>1033</v>
      </c>
      <c r="I210" s="9"/>
      <c r="J210" s="9"/>
      <c r="K210" s="9"/>
      <c r="L210" s="9"/>
      <c r="M210" s="25" t="s">
        <v>1156</v>
      </c>
      <c r="N210" s="9"/>
      <c r="O210" s="9"/>
      <c r="P210" s="9"/>
      <c r="Q210" s="11" t="s">
        <v>470</v>
      </c>
    </row>
    <row r="211" spans="1:17">
      <c r="A211" s="22" t="s">
        <v>1496</v>
      </c>
      <c r="B211" s="7" t="s">
        <v>907</v>
      </c>
      <c r="C211" s="22"/>
      <c r="D211" s="23"/>
      <c r="E211" s="26"/>
      <c r="F211" s="26"/>
      <c r="G211" s="23"/>
      <c r="H211" s="23"/>
      <c r="I211" s="23"/>
      <c r="J211" s="23"/>
      <c r="K211" s="23"/>
      <c r="L211" s="23"/>
      <c r="M211" s="22"/>
      <c r="N211" s="23"/>
      <c r="O211" s="23"/>
      <c r="P211" s="23"/>
      <c r="Q211" s="11"/>
    </row>
    <row r="212" spans="1:17">
      <c r="A212" s="6" t="s">
        <v>1497</v>
      </c>
      <c r="B212" s="6" t="s">
        <v>943</v>
      </c>
      <c r="C212" s="6" t="s">
        <v>188</v>
      </c>
      <c r="D212" s="9" t="s">
        <v>110</v>
      </c>
      <c r="E212" s="20" t="s">
        <v>883</v>
      </c>
      <c r="F212" s="20">
        <f>(2 - 1)*32 + 2</f>
        <v>34</v>
      </c>
      <c r="G212" s="9" t="s">
        <v>724</v>
      </c>
      <c r="H212" s="28" t="s">
        <v>1034</v>
      </c>
      <c r="I212" s="9"/>
      <c r="J212" s="9"/>
      <c r="K212" s="9"/>
      <c r="L212" s="9"/>
      <c r="M212" s="25" t="s">
        <v>1157</v>
      </c>
      <c r="N212" s="9"/>
      <c r="O212" s="9"/>
      <c r="P212" s="9"/>
      <c r="Q212" s="11" t="s">
        <v>470</v>
      </c>
    </row>
    <row r="213" spans="1:17">
      <c r="A213" s="7" t="s">
        <v>1498</v>
      </c>
      <c r="B213" s="7" t="s">
        <v>907</v>
      </c>
      <c r="C213" s="7"/>
      <c r="D213" s="10"/>
      <c r="E213" s="19"/>
      <c r="F213" s="19"/>
      <c r="G213" s="10"/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1499</v>
      </c>
      <c r="B214" s="6" t="s">
        <v>944</v>
      </c>
      <c r="C214" s="6" t="s">
        <v>187</v>
      </c>
      <c r="D214" s="9" t="s">
        <v>111</v>
      </c>
      <c r="E214" s="20" t="s">
        <v>884</v>
      </c>
      <c r="F214" s="20">
        <f>(2 - 1)*32 + 3</f>
        <v>35</v>
      </c>
      <c r="G214" s="9" t="s">
        <v>723</v>
      </c>
      <c r="H214" s="28" t="s">
        <v>1035</v>
      </c>
      <c r="I214" s="9"/>
      <c r="J214" s="9"/>
      <c r="K214" s="9"/>
      <c r="L214" s="9"/>
      <c r="M214" s="25" t="s">
        <v>1158</v>
      </c>
      <c r="N214" s="9"/>
      <c r="O214" s="9"/>
      <c r="P214" s="9"/>
      <c r="Q214" s="11" t="s">
        <v>470</v>
      </c>
    </row>
    <row r="215" spans="1:17">
      <c r="A215" s="7" t="s">
        <v>1500</v>
      </c>
      <c r="B215" s="7" t="s">
        <v>907</v>
      </c>
      <c r="C215" s="7"/>
      <c r="D215" s="10"/>
      <c r="E215" s="19"/>
      <c r="F215" s="19"/>
      <c r="G215" s="10"/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1501</v>
      </c>
      <c r="B216" s="6" t="s">
        <v>945</v>
      </c>
      <c r="C216" s="6" t="s">
        <v>179</v>
      </c>
      <c r="D216" s="9" t="s">
        <v>112</v>
      </c>
      <c r="E216" s="20" t="s">
        <v>885</v>
      </c>
      <c r="F216" s="20">
        <f>(2 - 1)*32 + 4</f>
        <v>36</v>
      </c>
      <c r="G216" s="9" t="s">
        <v>728</v>
      </c>
      <c r="H216" s="28" t="s">
        <v>1036</v>
      </c>
      <c r="I216" s="9"/>
      <c r="J216" s="9"/>
      <c r="K216" s="9"/>
      <c r="L216" s="9"/>
      <c r="M216" s="25" t="s">
        <v>1159</v>
      </c>
      <c r="N216" s="9"/>
      <c r="O216" s="9"/>
      <c r="P216" s="9"/>
      <c r="Q216" s="11" t="s">
        <v>470</v>
      </c>
    </row>
    <row r="217" spans="1:17">
      <c r="A217" s="22" t="s">
        <v>1502</v>
      </c>
      <c r="B217" s="22" t="s">
        <v>839</v>
      </c>
      <c r="C217" s="22"/>
      <c r="D217" s="23"/>
      <c r="E217" s="26"/>
      <c r="F217" s="26"/>
      <c r="G217" s="23"/>
      <c r="H217" s="23"/>
      <c r="I217" s="23"/>
      <c r="J217" s="23"/>
      <c r="K217" s="23"/>
      <c r="L217" s="23"/>
      <c r="M217" s="22"/>
      <c r="N217" s="23"/>
      <c r="O217" s="23"/>
      <c r="P217" s="23"/>
      <c r="Q217" s="11"/>
    </row>
    <row r="218" spans="1:17">
      <c r="A218" s="6" t="s">
        <v>1503</v>
      </c>
      <c r="B218" s="6" t="s">
        <v>946</v>
      </c>
      <c r="C218" s="6" t="s">
        <v>195</v>
      </c>
      <c r="D218" s="9" t="s">
        <v>113</v>
      </c>
      <c r="E218" s="20" t="s">
        <v>886</v>
      </c>
      <c r="F218" s="20">
        <f>(2 - 1)*32 + 5</f>
        <v>37</v>
      </c>
      <c r="G218" s="9" t="s">
        <v>727</v>
      </c>
      <c r="H218" s="28" t="s">
        <v>1037</v>
      </c>
      <c r="I218" s="9"/>
      <c r="J218" s="9"/>
      <c r="K218" s="9"/>
      <c r="L218" s="9"/>
      <c r="M218" s="25" t="s">
        <v>1160</v>
      </c>
      <c r="N218" s="9"/>
      <c r="O218" s="9"/>
      <c r="P218" s="9"/>
      <c r="Q218" s="11" t="s">
        <v>470</v>
      </c>
    </row>
    <row r="219" spans="1:17">
      <c r="A219" s="7" t="s">
        <v>1504</v>
      </c>
      <c r="B219" s="7" t="s">
        <v>907</v>
      </c>
      <c r="C219" s="7"/>
      <c r="D219" s="10"/>
      <c r="E219" s="19"/>
      <c r="F219" s="19"/>
      <c r="G219" s="10"/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1505</v>
      </c>
      <c r="B220" s="6" t="s">
        <v>947</v>
      </c>
      <c r="C220" s="6" t="s">
        <v>196</v>
      </c>
      <c r="D220" s="9" t="s">
        <v>540</v>
      </c>
      <c r="E220" s="20" t="s">
        <v>887</v>
      </c>
      <c r="F220" s="20">
        <f>(2 - 1)*32 + 6</f>
        <v>38</v>
      </c>
      <c r="G220" s="9" t="s">
        <v>629</v>
      </c>
      <c r="H220" s="28" t="s">
        <v>1038</v>
      </c>
      <c r="I220" s="9"/>
      <c r="J220" s="9"/>
      <c r="K220" s="9"/>
      <c r="L220" s="9"/>
      <c r="M220" s="25" t="s">
        <v>1161</v>
      </c>
      <c r="N220" s="9"/>
      <c r="O220" s="9"/>
      <c r="P220" s="9"/>
      <c r="Q220" s="11" t="s">
        <v>470</v>
      </c>
    </row>
    <row r="221" spans="1:17">
      <c r="A221" s="7" t="s">
        <v>1506</v>
      </c>
      <c r="B221" s="7" t="s">
        <v>907</v>
      </c>
      <c r="C221" s="7"/>
      <c r="D221" s="10"/>
      <c r="E221" s="19"/>
      <c r="F221" s="19"/>
      <c r="G221" s="10"/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1507</v>
      </c>
      <c r="B222" s="6" t="s">
        <v>948</v>
      </c>
      <c r="C222" s="6" t="s">
        <v>197</v>
      </c>
      <c r="D222" s="9" t="s">
        <v>541</v>
      </c>
      <c r="E222" s="20" t="s">
        <v>888</v>
      </c>
      <c r="F222" s="20">
        <f>(2 - 1)*32 + 7</f>
        <v>39</v>
      </c>
      <c r="G222" s="9" t="s">
        <v>630</v>
      </c>
      <c r="H222" s="28" t="s">
        <v>1039</v>
      </c>
      <c r="I222" s="9"/>
      <c r="J222" s="9"/>
      <c r="K222" s="9"/>
      <c r="L222" s="9"/>
      <c r="M222" s="25" t="s">
        <v>1162</v>
      </c>
      <c r="N222" s="9"/>
      <c r="O222" s="9"/>
      <c r="P222" s="9"/>
      <c r="Q222" s="11" t="s">
        <v>470</v>
      </c>
    </row>
    <row r="223" spans="1:17">
      <c r="A223" s="22" t="s">
        <v>1508</v>
      </c>
      <c r="B223" s="7" t="s">
        <v>907</v>
      </c>
      <c r="C223" s="22"/>
      <c r="D223" s="23"/>
      <c r="E223" s="26"/>
      <c r="F223" s="26"/>
      <c r="G223" s="23"/>
      <c r="H223" s="23"/>
      <c r="I223" s="23"/>
      <c r="J223" s="23"/>
      <c r="K223" s="23"/>
      <c r="L223" s="23"/>
      <c r="M223" s="22"/>
      <c r="N223" s="23"/>
      <c r="O223" s="23"/>
      <c r="P223" s="23"/>
      <c r="Q223" s="11"/>
    </row>
    <row r="224" spans="1:17">
      <c r="A224" s="6" t="s">
        <v>1509</v>
      </c>
      <c r="B224" s="6" t="s">
        <v>949</v>
      </c>
      <c r="C224" s="6" t="s">
        <v>103</v>
      </c>
      <c r="D224" s="9" t="s">
        <v>281</v>
      </c>
      <c r="E224" s="20" t="s">
        <v>889</v>
      </c>
      <c r="F224" s="20">
        <f>(2 - 1)*32 + 8</f>
        <v>40</v>
      </c>
      <c r="G224" s="9" t="s">
        <v>654</v>
      </c>
      <c r="H224" s="28" t="s">
        <v>1040</v>
      </c>
      <c r="I224" s="9"/>
      <c r="J224" s="9"/>
      <c r="K224" s="9"/>
      <c r="L224" s="9"/>
      <c r="M224" s="25" t="s">
        <v>1163</v>
      </c>
      <c r="N224" s="9"/>
      <c r="O224" s="9"/>
      <c r="P224" s="9"/>
      <c r="Q224" s="11" t="s">
        <v>470</v>
      </c>
    </row>
    <row r="225" spans="1:17">
      <c r="A225" s="7" t="s">
        <v>1510</v>
      </c>
      <c r="B225" s="7" t="s">
        <v>907</v>
      </c>
      <c r="C225" s="7"/>
      <c r="D225" s="10"/>
      <c r="E225" s="19"/>
      <c r="F225" s="19"/>
      <c r="G225" s="10"/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1511</v>
      </c>
      <c r="B226" s="6" t="s">
        <v>950</v>
      </c>
      <c r="C226" s="6" t="s">
        <v>102</v>
      </c>
      <c r="D226" s="9" t="s">
        <v>282</v>
      </c>
      <c r="E226" s="20" t="s">
        <v>890</v>
      </c>
      <c r="F226" s="20">
        <f>(2 - 1)*32 + 9</f>
        <v>41</v>
      </c>
      <c r="G226" s="9" t="s">
        <v>655</v>
      </c>
      <c r="H226" s="28" t="s">
        <v>1041</v>
      </c>
      <c r="I226" s="9"/>
      <c r="J226" s="9"/>
      <c r="K226" s="9"/>
      <c r="L226" s="9"/>
      <c r="M226" s="25" t="s">
        <v>1164</v>
      </c>
      <c r="N226" s="9"/>
      <c r="O226" s="9"/>
      <c r="P226" s="9"/>
      <c r="Q226" s="11" t="s">
        <v>470</v>
      </c>
    </row>
    <row r="227" spans="1:17">
      <c r="A227" s="7" t="s">
        <v>1512</v>
      </c>
      <c r="B227" s="7" t="s">
        <v>839</v>
      </c>
      <c r="C227" s="7"/>
      <c r="D227" s="10"/>
      <c r="E227" s="19"/>
      <c r="F227" s="19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1513</v>
      </c>
      <c r="B228" s="6" t="s">
        <v>951</v>
      </c>
      <c r="C228" s="6" t="s">
        <v>198</v>
      </c>
      <c r="D228" s="9" t="s">
        <v>542</v>
      </c>
      <c r="E228" s="20" t="s">
        <v>891</v>
      </c>
      <c r="F228" s="20">
        <f>(2 - 1)*32 + 10</f>
        <v>42</v>
      </c>
      <c r="G228" s="9" t="s">
        <v>632</v>
      </c>
      <c r="H228" s="28" t="s">
        <v>1042</v>
      </c>
      <c r="I228" s="9"/>
      <c r="J228" s="9"/>
      <c r="K228" s="9"/>
      <c r="L228" s="9"/>
      <c r="M228" s="25" t="s">
        <v>1165</v>
      </c>
      <c r="N228" s="9"/>
      <c r="O228" s="9"/>
      <c r="P228" s="9"/>
      <c r="Q228" s="11" t="s">
        <v>470</v>
      </c>
    </row>
    <row r="229" spans="1:17">
      <c r="A229" s="22" t="s">
        <v>1514</v>
      </c>
      <c r="B229" s="7" t="s">
        <v>907</v>
      </c>
      <c r="C229" s="22"/>
      <c r="D229" s="23"/>
      <c r="E229" s="26"/>
      <c r="F229" s="26"/>
      <c r="G229" s="23"/>
      <c r="H229" s="23"/>
      <c r="I229" s="23"/>
      <c r="J229" s="23"/>
      <c r="K229" s="23"/>
      <c r="L229" s="23"/>
      <c r="M229" s="22"/>
      <c r="N229" s="23"/>
      <c r="O229" s="23"/>
      <c r="P229" s="23"/>
      <c r="Q229" s="11"/>
    </row>
    <row r="230" spans="1:17">
      <c r="A230" s="6" t="s">
        <v>1515</v>
      </c>
      <c r="B230" s="6" t="s">
        <v>952</v>
      </c>
      <c r="C230" s="6" t="s">
        <v>178</v>
      </c>
      <c r="D230" s="9" t="s">
        <v>273</v>
      </c>
      <c r="E230" s="20" t="s">
        <v>892</v>
      </c>
      <c r="F230" s="20">
        <f>(2 - 1)*32 + 11</f>
        <v>43</v>
      </c>
      <c r="G230" s="9" t="s">
        <v>649</v>
      </c>
      <c r="H230" s="28" t="s">
        <v>1043</v>
      </c>
      <c r="I230" s="9"/>
      <c r="J230" s="9"/>
      <c r="K230" s="9"/>
      <c r="L230" s="9"/>
      <c r="M230" s="25" t="s">
        <v>1166</v>
      </c>
      <c r="N230" s="9"/>
      <c r="O230" s="9"/>
      <c r="P230" s="9"/>
      <c r="Q230" s="11" t="s">
        <v>470</v>
      </c>
    </row>
    <row r="231" spans="1:17">
      <c r="A231" s="7" t="s">
        <v>1516</v>
      </c>
      <c r="B231" s="7" t="s">
        <v>907</v>
      </c>
      <c r="C231" s="7"/>
      <c r="D231" s="10"/>
      <c r="E231" s="19" t="s">
        <v>929</v>
      </c>
      <c r="F231" s="19"/>
      <c r="G231" s="10"/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1517</v>
      </c>
      <c r="B232" s="6" t="s">
        <v>953</v>
      </c>
      <c r="C232" s="6" t="s">
        <v>212</v>
      </c>
      <c r="D232" s="9" t="s">
        <v>148</v>
      </c>
      <c r="E232" s="20" t="s">
        <v>893</v>
      </c>
      <c r="F232" s="20">
        <f>(4 - 1)*32 + 24</f>
        <v>120</v>
      </c>
      <c r="G232" s="9" t="s">
        <v>658</v>
      </c>
      <c r="H232" s="28" t="s">
        <v>1044</v>
      </c>
      <c r="I232" s="9" t="s">
        <v>1183</v>
      </c>
      <c r="J232" s="9"/>
      <c r="K232" s="9" t="s">
        <v>1182</v>
      </c>
      <c r="L232" s="9" t="s">
        <v>1179</v>
      </c>
      <c r="M232" s="25" t="s">
        <v>1167</v>
      </c>
      <c r="N232" s="9"/>
      <c r="O232" s="9"/>
      <c r="P232" s="9"/>
      <c r="Q232" s="13"/>
    </row>
    <row r="233" spans="1:17">
      <c r="A233" s="7" t="s">
        <v>1518</v>
      </c>
      <c r="B233" s="7" t="s">
        <v>907</v>
      </c>
      <c r="C233" s="7"/>
      <c r="D233" s="10"/>
      <c r="E233" s="19" t="s">
        <v>961</v>
      </c>
      <c r="F233" s="19">
        <f>(3 - 1)*32 + 1</f>
        <v>65</v>
      </c>
      <c r="G233" s="10"/>
      <c r="H233" s="10" t="s">
        <v>1050</v>
      </c>
      <c r="I233" s="28" t="s">
        <v>1186</v>
      </c>
      <c r="J233" s="10"/>
      <c r="K233" s="10"/>
      <c r="L233" s="10"/>
      <c r="M233" s="25" t="s">
        <v>1168</v>
      </c>
      <c r="N233" s="10"/>
      <c r="O233" s="10"/>
      <c r="P233" s="10"/>
      <c r="Q233" s="13"/>
    </row>
    <row r="234" spans="1:17">
      <c r="A234" s="6" t="s">
        <v>1519</v>
      </c>
      <c r="B234" s="6" t="s">
        <v>954</v>
      </c>
      <c r="C234" s="6" t="s">
        <v>238</v>
      </c>
      <c r="D234" s="9" t="s">
        <v>151</v>
      </c>
      <c r="E234" s="20" t="s">
        <v>967</v>
      </c>
      <c r="F234" s="20">
        <f>(4 - 1)*32 + 26</f>
        <v>122</v>
      </c>
      <c r="G234" s="9" t="s">
        <v>661</v>
      </c>
      <c r="H234" s="28" t="s">
        <v>1045</v>
      </c>
      <c r="I234" s="9" t="s">
        <v>1187</v>
      </c>
      <c r="J234" s="9"/>
      <c r="K234" s="9"/>
      <c r="L234" s="9"/>
      <c r="M234" s="25" t="s">
        <v>1169</v>
      </c>
      <c r="N234" s="9"/>
      <c r="O234" s="9"/>
      <c r="P234" s="9"/>
      <c r="Q234" s="13"/>
    </row>
    <row r="235" spans="1:17">
      <c r="A235" s="22" t="s">
        <v>1520</v>
      </c>
      <c r="B235" s="7" t="s">
        <v>907</v>
      </c>
      <c r="C235" s="22"/>
      <c r="D235" s="23"/>
      <c r="E235" s="26" t="s">
        <v>960</v>
      </c>
      <c r="F235" s="19">
        <f>(3 - 1)*32 + 0</f>
        <v>64</v>
      </c>
      <c r="G235" s="23"/>
      <c r="H235" s="23" t="s">
        <v>1051</v>
      </c>
      <c r="I235" s="28" t="s">
        <v>1188</v>
      </c>
      <c r="J235" s="23"/>
      <c r="K235" s="23"/>
      <c r="L235" s="23"/>
      <c r="M235" s="25" t="s">
        <v>1170</v>
      </c>
      <c r="N235" s="23"/>
      <c r="O235" s="23"/>
      <c r="P235" s="23"/>
      <c r="Q235" s="13"/>
    </row>
    <row r="236" spans="1:17">
      <c r="A236" s="6" t="s">
        <v>1521</v>
      </c>
      <c r="B236" s="6" t="s">
        <v>955</v>
      </c>
      <c r="C236" s="6" t="s">
        <v>227</v>
      </c>
      <c r="D236" s="9" t="s">
        <v>150</v>
      </c>
      <c r="E236" s="20" t="s">
        <v>894</v>
      </c>
      <c r="F236" s="20">
        <f>(4 - 1)*32 + 25</f>
        <v>121</v>
      </c>
      <c r="G236" s="9" t="s">
        <v>660</v>
      </c>
      <c r="H236" s="28" t="s">
        <v>1046</v>
      </c>
      <c r="I236" s="9" t="s">
        <v>1189</v>
      </c>
      <c r="J236" s="9"/>
      <c r="K236" s="9"/>
      <c r="L236" s="9"/>
      <c r="M236" s="25" t="s">
        <v>1171</v>
      </c>
      <c r="N236" s="9"/>
      <c r="O236" s="9"/>
      <c r="P236" s="9"/>
    </row>
    <row r="237" spans="1:17">
      <c r="A237" s="7" t="s">
        <v>1522</v>
      </c>
      <c r="B237" s="7" t="s">
        <v>839</v>
      </c>
      <c r="C237" s="7"/>
      <c r="D237" s="10"/>
      <c r="E237" s="19"/>
      <c r="F237" s="17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1523</v>
      </c>
      <c r="B238" s="6" t="s">
        <v>956</v>
      </c>
      <c r="C238" s="6" t="s">
        <v>217</v>
      </c>
      <c r="D238" s="9" t="s">
        <v>149</v>
      </c>
      <c r="E238" s="20" t="s">
        <v>966</v>
      </c>
      <c r="F238" s="20">
        <f>(4 - 1)*32 + 23</f>
        <v>119</v>
      </c>
      <c r="G238" s="9" t="s">
        <v>659</v>
      </c>
      <c r="H238" s="28" t="s">
        <v>1047</v>
      </c>
      <c r="I238" s="9" t="s">
        <v>1190</v>
      </c>
      <c r="J238" s="9"/>
      <c r="K238" s="9"/>
      <c r="L238" s="9" t="s">
        <v>1180</v>
      </c>
      <c r="M238" s="25" t="s">
        <v>1172</v>
      </c>
      <c r="N238" s="9"/>
      <c r="O238" s="9"/>
      <c r="P238" s="9"/>
    </row>
    <row r="239" spans="1:17">
      <c r="A239" s="7" t="s">
        <v>1524</v>
      </c>
      <c r="B239" s="7" t="s">
        <v>907</v>
      </c>
      <c r="C239" s="7"/>
      <c r="D239" s="10"/>
      <c r="E239" s="19" t="s">
        <v>962</v>
      </c>
      <c r="F239" s="19">
        <f>(3 - 1)*32 + 6</f>
        <v>70</v>
      </c>
      <c r="G239" s="10"/>
      <c r="H239" s="10" t="s">
        <v>1052</v>
      </c>
      <c r="I239" s="28" t="s">
        <v>1191</v>
      </c>
      <c r="J239" s="10"/>
      <c r="K239" s="10"/>
      <c r="L239" s="10"/>
      <c r="M239" s="25" t="s">
        <v>1173</v>
      </c>
      <c r="N239" s="10"/>
      <c r="O239" s="10"/>
      <c r="P239" s="10"/>
    </row>
    <row r="240" spans="1:17">
      <c r="A240" s="6" t="s">
        <v>1525</v>
      </c>
      <c r="B240" s="6" t="s">
        <v>957</v>
      </c>
      <c r="C240" s="6" t="s">
        <v>204</v>
      </c>
      <c r="D240" s="9" t="s">
        <v>59</v>
      </c>
      <c r="E240" s="20" t="s">
        <v>895</v>
      </c>
      <c r="F240" s="20">
        <f>(4 - 1)*32 + 21</f>
        <v>117</v>
      </c>
      <c r="G240" s="9" t="s">
        <v>656</v>
      </c>
      <c r="H240" s="9" t="s">
        <v>1048</v>
      </c>
      <c r="I240" s="9" t="s">
        <v>1192</v>
      </c>
      <c r="J240" s="9" t="s">
        <v>1183</v>
      </c>
      <c r="K240" s="9" t="s">
        <v>1181</v>
      </c>
      <c r="L240" s="9" t="s">
        <v>1005</v>
      </c>
      <c r="M240" s="25" t="s">
        <v>1174</v>
      </c>
      <c r="N240" s="9"/>
      <c r="O240" s="9"/>
      <c r="P240" s="9"/>
    </row>
    <row r="241" spans="1:17">
      <c r="A241" s="22" t="s">
        <v>1526</v>
      </c>
      <c r="B241" s="7" t="s">
        <v>907</v>
      </c>
      <c r="C241" s="22"/>
      <c r="D241" s="23"/>
      <c r="E241" s="26" t="s">
        <v>963</v>
      </c>
      <c r="F241" s="19">
        <f>(3 - 1)*32 + 7</f>
        <v>71</v>
      </c>
      <c r="G241" s="23"/>
      <c r="H241" s="23" t="s">
        <v>1053</v>
      </c>
      <c r="I241" s="28" t="s">
        <v>1193</v>
      </c>
      <c r="J241" s="23"/>
      <c r="K241" s="23"/>
      <c r="L241" s="23"/>
      <c r="M241" s="25" t="s">
        <v>1175</v>
      </c>
      <c r="N241" s="23"/>
      <c r="O241" s="23"/>
      <c r="P241" s="23"/>
    </row>
    <row r="242" spans="1:17">
      <c r="A242" s="6" t="s">
        <v>1527</v>
      </c>
      <c r="B242" s="6" t="s">
        <v>958</v>
      </c>
      <c r="C242" s="6" t="s">
        <v>210</v>
      </c>
      <c r="D242" s="9" t="s">
        <v>55</v>
      </c>
      <c r="E242" s="20" t="s">
        <v>896</v>
      </c>
      <c r="F242" s="20">
        <f>(4 - 1)*32 + 22</f>
        <v>118</v>
      </c>
      <c r="G242" s="9" t="s">
        <v>657</v>
      </c>
      <c r="H242" s="9" t="s">
        <v>1049</v>
      </c>
      <c r="I242" s="9" t="s">
        <v>1194</v>
      </c>
      <c r="J242" s="9"/>
      <c r="K242" s="9"/>
      <c r="L242" s="9" t="s">
        <v>1003</v>
      </c>
      <c r="M242" s="25" t="s">
        <v>1176</v>
      </c>
      <c r="N242" s="9"/>
      <c r="O242" s="9"/>
      <c r="P242" s="9"/>
    </row>
    <row r="243" spans="1:17">
      <c r="A243" s="7" t="s">
        <v>1528</v>
      </c>
      <c r="B243" s="7" t="s">
        <v>907</v>
      </c>
      <c r="C243" s="7"/>
      <c r="D243" s="10"/>
      <c r="E243" s="19" t="s">
        <v>964</v>
      </c>
      <c r="F243" s="19">
        <f>(3 - 1)*32 + 8</f>
        <v>72</v>
      </c>
      <c r="G243" s="10"/>
      <c r="H243" s="10" t="s">
        <v>1054</v>
      </c>
      <c r="I243" s="28" t="s">
        <v>1195</v>
      </c>
      <c r="J243" s="10" t="s">
        <v>1184</v>
      </c>
      <c r="K243" s="10"/>
      <c r="L243" s="10"/>
      <c r="M243" s="25" t="s">
        <v>1177</v>
      </c>
      <c r="N243" s="10"/>
      <c r="O243" s="10"/>
      <c r="P243" s="10"/>
    </row>
    <row r="244" spans="1:17">
      <c r="A244" s="6" t="s">
        <v>1529</v>
      </c>
      <c r="B244" s="6" t="s">
        <v>959</v>
      </c>
      <c r="C244" s="6" t="s">
        <v>248</v>
      </c>
      <c r="D244" s="9" t="s">
        <v>152</v>
      </c>
      <c r="E244" s="20" t="s">
        <v>264</v>
      </c>
      <c r="F244" s="20">
        <f>(4 - 1)*32 + 27</f>
        <v>123</v>
      </c>
      <c r="G244" s="9" t="s">
        <v>662</v>
      </c>
      <c r="H244" s="28" t="s">
        <v>264</v>
      </c>
      <c r="I244" s="9" t="s">
        <v>263</v>
      </c>
      <c r="J244" s="9"/>
      <c r="K244" s="9"/>
      <c r="L244" s="9"/>
      <c r="M244" s="25" t="s">
        <v>1178</v>
      </c>
      <c r="N244" s="9"/>
      <c r="O244" s="9"/>
      <c r="P244" s="9"/>
    </row>
    <row r="245" spans="1:17">
      <c r="A245" s="7" t="s">
        <v>1530</v>
      </c>
      <c r="B245" s="7" t="s">
        <v>907</v>
      </c>
      <c r="C245" s="7"/>
      <c r="D245" s="10"/>
      <c r="E245" s="19" t="s">
        <v>965</v>
      </c>
      <c r="F245" s="19">
        <f>(3 - 1)*32 + 9</f>
        <v>73</v>
      </c>
      <c r="G245" s="10"/>
      <c r="H245" s="10" t="s">
        <v>1055</v>
      </c>
      <c r="I245" s="28" t="s">
        <v>1196</v>
      </c>
      <c r="J245" s="10" t="s">
        <v>1185</v>
      </c>
      <c r="K245" s="10"/>
      <c r="L245" s="10"/>
      <c r="M245" s="25" t="s">
        <v>1075</v>
      </c>
      <c r="N245" s="10"/>
      <c r="O245" s="10"/>
      <c r="P245" s="10"/>
    </row>
    <row r="246" spans="1:17">
      <c r="A246" s="6" t="s">
        <v>1532</v>
      </c>
      <c r="B246" s="6" t="s">
        <v>855</v>
      </c>
      <c r="C246" s="6"/>
      <c r="D246" s="9"/>
      <c r="E246" s="20" t="s">
        <v>855</v>
      </c>
      <c r="F246" s="16"/>
      <c r="G246" s="9"/>
      <c r="H246" s="9"/>
      <c r="I246" s="9"/>
      <c r="J246" s="9"/>
      <c r="K246" s="9"/>
      <c r="L246" s="9"/>
      <c r="M246" s="6"/>
      <c r="N246" s="9"/>
      <c r="O246" s="9"/>
      <c r="P246" s="9"/>
      <c r="Q246" s="15" t="s">
        <v>370</v>
      </c>
    </row>
    <row r="247" spans="1:17">
      <c r="A247" s="22" t="s">
        <v>1533</v>
      </c>
      <c r="B247" s="22" t="s">
        <v>819</v>
      </c>
      <c r="C247" s="22" t="s">
        <v>518</v>
      </c>
      <c r="D247" s="23" t="s">
        <v>512</v>
      </c>
      <c r="E247" s="26" t="s">
        <v>819</v>
      </c>
      <c r="F247" s="24"/>
      <c r="G247" s="23" t="s">
        <v>751</v>
      </c>
      <c r="H247" s="23"/>
      <c r="I247" s="23"/>
      <c r="J247" s="23"/>
      <c r="K247" s="23"/>
      <c r="L247" s="23"/>
      <c r="M247" s="22"/>
      <c r="N247" s="23"/>
      <c r="O247" s="23"/>
      <c r="P247" s="23"/>
      <c r="Q247" s="15" t="s">
        <v>370</v>
      </c>
    </row>
    <row r="248" spans="1:17">
      <c r="A248" s="6" t="s">
        <v>1534</v>
      </c>
      <c r="B248" s="6" t="s">
        <v>856</v>
      </c>
      <c r="C248" s="6"/>
      <c r="D248" s="9"/>
      <c r="E248" s="20" t="s">
        <v>856</v>
      </c>
      <c r="F248" s="16"/>
      <c r="G248" s="9"/>
      <c r="H248" s="9"/>
      <c r="I248" s="9"/>
      <c r="J248" s="9"/>
      <c r="K248" s="9"/>
      <c r="L248" s="9"/>
      <c r="M248" s="6"/>
      <c r="N248" s="9"/>
      <c r="O248" s="9"/>
      <c r="P248" s="9"/>
      <c r="Q248" s="15" t="s">
        <v>370</v>
      </c>
    </row>
    <row r="249" spans="1:17">
      <c r="A249" s="7" t="s">
        <v>1535</v>
      </c>
      <c r="B249" s="7" t="s">
        <v>820</v>
      </c>
      <c r="C249" s="7" t="s">
        <v>519</v>
      </c>
      <c r="D249" s="10" t="s">
        <v>513</v>
      </c>
      <c r="E249" s="19" t="s">
        <v>820</v>
      </c>
      <c r="F249" s="17"/>
      <c r="G249" s="10" t="s">
        <v>752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370</v>
      </c>
    </row>
    <row r="250" spans="1:17">
      <c r="A250" s="6" t="s">
        <v>1536</v>
      </c>
      <c r="B250" s="6" t="s">
        <v>839</v>
      </c>
      <c r="C250" s="6"/>
      <c r="D250" s="9"/>
      <c r="E250" s="20"/>
      <c r="F250" s="16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1537</v>
      </c>
      <c r="B251" s="7" t="s">
        <v>839</v>
      </c>
      <c r="C251" s="7"/>
      <c r="D251" s="10"/>
      <c r="E251" s="19"/>
      <c r="F251" s="17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1538</v>
      </c>
      <c r="B252" s="6" t="s">
        <v>805</v>
      </c>
      <c r="C252" s="6" t="s">
        <v>492</v>
      </c>
      <c r="D252" s="9" t="s">
        <v>147</v>
      </c>
      <c r="E252" s="20" t="s">
        <v>805</v>
      </c>
      <c r="F252" s="16"/>
      <c r="G252" s="9" t="s">
        <v>770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370</v>
      </c>
    </row>
    <row r="253" spans="1:17">
      <c r="A253" s="22" t="s">
        <v>1539</v>
      </c>
      <c r="B253" s="22" t="s">
        <v>817</v>
      </c>
      <c r="C253" s="22" t="s">
        <v>516</v>
      </c>
      <c r="D253" s="23" t="s">
        <v>510</v>
      </c>
      <c r="E253" s="26" t="s">
        <v>817</v>
      </c>
      <c r="F253" s="24"/>
      <c r="G253" s="23" t="s">
        <v>748</v>
      </c>
      <c r="H253" s="23"/>
      <c r="I253" s="23"/>
      <c r="J253" s="23"/>
      <c r="K253" s="23"/>
      <c r="L253" s="23"/>
      <c r="M253" s="22"/>
      <c r="N253" s="23"/>
      <c r="O253" s="23"/>
      <c r="P253" s="23"/>
      <c r="Q253" s="15" t="s">
        <v>370</v>
      </c>
    </row>
    <row r="254" spans="1:17">
      <c r="A254" s="6" t="s">
        <v>1540</v>
      </c>
      <c r="B254" s="6" t="s">
        <v>806</v>
      </c>
      <c r="C254" s="6" t="s">
        <v>493</v>
      </c>
      <c r="D254" s="9" t="s">
        <v>147</v>
      </c>
      <c r="E254" s="20" t="s">
        <v>806</v>
      </c>
      <c r="F254" s="16"/>
      <c r="G254" s="9" t="s">
        <v>769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370</v>
      </c>
    </row>
    <row r="255" spans="1:17">
      <c r="A255" s="7" t="s">
        <v>1541</v>
      </c>
      <c r="B255" s="7" t="s">
        <v>818</v>
      </c>
      <c r="C255" s="7" t="s">
        <v>517</v>
      </c>
      <c r="D255" s="10" t="s">
        <v>511</v>
      </c>
      <c r="E255" s="19" t="s">
        <v>818</v>
      </c>
      <c r="F255" s="17"/>
      <c r="G255" s="10" t="s">
        <v>747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370</v>
      </c>
    </row>
    <row r="256" spans="1:17">
      <c r="A256" s="6" t="s">
        <v>1542</v>
      </c>
      <c r="B256" s="6" t="s">
        <v>839</v>
      </c>
      <c r="C256" s="6"/>
      <c r="D256" s="9"/>
      <c r="E256" s="20"/>
      <c r="F256" s="16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1543</v>
      </c>
      <c r="B257" s="7" t="s">
        <v>839</v>
      </c>
      <c r="C257" s="7"/>
      <c r="D257" s="10"/>
      <c r="E257" s="19"/>
      <c r="F257" s="17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1544</v>
      </c>
      <c r="B258" s="6" t="s">
        <v>857</v>
      </c>
      <c r="C258" s="6"/>
      <c r="D258" s="9"/>
      <c r="E258" s="20" t="s">
        <v>857</v>
      </c>
      <c r="F258" s="16"/>
      <c r="G258" s="9"/>
      <c r="H258" s="9"/>
      <c r="I258" s="9"/>
      <c r="J258" s="9"/>
      <c r="K258" s="9"/>
      <c r="L258" s="9"/>
      <c r="M258" s="6"/>
      <c r="N258" s="9"/>
      <c r="O258" s="9"/>
      <c r="P258" s="9"/>
      <c r="Q258" s="15" t="s">
        <v>370</v>
      </c>
    </row>
    <row r="259" spans="1:17">
      <c r="A259" s="22" t="s">
        <v>1545</v>
      </c>
      <c r="B259" s="22" t="s">
        <v>815</v>
      </c>
      <c r="C259" s="22" t="s">
        <v>514</v>
      </c>
      <c r="D259" s="23" t="s">
        <v>508</v>
      </c>
      <c r="E259" s="26" t="s">
        <v>815</v>
      </c>
      <c r="F259" s="24"/>
      <c r="G259" s="23" t="s">
        <v>749</v>
      </c>
      <c r="H259" s="23"/>
      <c r="I259" s="23"/>
      <c r="J259" s="23"/>
      <c r="K259" s="23"/>
      <c r="L259" s="23"/>
      <c r="M259" s="22"/>
      <c r="N259" s="23"/>
      <c r="O259" s="23"/>
      <c r="P259" s="23"/>
      <c r="Q259" s="15" t="s">
        <v>370</v>
      </c>
    </row>
    <row r="260" spans="1:17">
      <c r="A260" s="6" t="s">
        <v>1546</v>
      </c>
      <c r="B260" s="6" t="s">
        <v>858</v>
      </c>
      <c r="C260" s="6"/>
      <c r="D260" s="9"/>
      <c r="E260" s="20" t="s">
        <v>858</v>
      </c>
      <c r="F260" s="16"/>
      <c r="G260" s="9"/>
      <c r="H260" s="9"/>
      <c r="I260" s="9"/>
      <c r="J260" s="9"/>
      <c r="K260" s="9"/>
      <c r="L260" s="9"/>
      <c r="M260" s="6"/>
      <c r="N260" s="9"/>
      <c r="O260" s="9"/>
      <c r="P260" s="9"/>
      <c r="Q260" s="15" t="s">
        <v>370</v>
      </c>
    </row>
    <row r="261" spans="1:17">
      <c r="A261" s="7" t="s">
        <v>1547</v>
      </c>
      <c r="B261" s="7" t="s">
        <v>816</v>
      </c>
      <c r="C261" s="7" t="s">
        <v>515</v>
      </c>
      <c r="D261" s="10" t="s">
        <v>509</v>
      </c>
      <c r="E261" s="19" t="s">
        <v>816</v>
      </c>
      <c r="F261" s="17"/>
      <c r="G261" s="10" t="s">
        <v>750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370</v>
      </c>
    </row>
    <row r="262" spans="1:17">
      <c r="A262" s="6" t="s">
        <v>1548</v>
      </c>
      <c r="B262" s="6" t="s">
        <v>839</v>
      </c>
      <c r="C262" s="6"/>
      <c r="D262" s="9"/>
      <c r="E262" s="20"/>
      <c r="F262" s="16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1549</v>
      </c>
      <c r="B263" s="7" t="s">
        <v>839</v>
      </c>
      <c r="C263" s="7"/>
      <c r="D263" s="10"/>
      <c r="E263" s="19"/>
      <c r="F263" s="17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1550</v>
      </c>
      <c r="B264" s="6" t="s">
        <v>803</v>
      </c>
      <c r="C264" s="6" t="s">
        <v>497</v>
      </c>
      <c r="D264" s="9" t="s">
        <v>488</v>
      </c>
      <c r="E264" s="20" t="s">
        <v>803</v>
      </c>
      <c r="F264" s="16"/>
      <c r="G264" s="9" t="s">
        <v>772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370</v>
      </c>
    </row>
    <row r="265" spans="1:17">
      <c r="A265" s="22" t="s">
        <v>1551</v>
      </c>
      <c r="B265" s="22" t="s">
        <v>813</v>
      </c>
      <c r="C265" s="22" t="s">
        <v>504</v>
      </c>
      <c r="D265" s="23" t="s">
        <v>506</v>
      </c>
      <c r="E265" s="26" t="s">
        <v>813</v>
      </c>
      <c r="F265" s="24"/>
      <c r="G265" s="23" t="s">
        <v>745</v>
      </c>
      <c r="H265" s="23"/>
      <c r="I265" s="23"/>
      <c r="J265" s="23"/>
      <c r="K265" s="23"/>
      <c r="L265" s="23"/>
      <c r="M265" s="22"/>
      <c r="N265" s="23"/>
      <c r="O265" s="23"/>
      <c r="P265" s="23"/>
      <c r="Q265" s="15" t="s">
        <v>370</v>
      </c>
    </row>
    <row r="266" spans="1:17">
      <c r="A266" s="6" t="s">
        <v>1552</v>
      </c>
      <c r="B266" s="6" t="s">
        <v>804</v>
      </c>
      <c r="C266" s="6" t="s">
        <v>498</v>
      </c>
      <c r="D266" s="9" t="s">
        <v>489</v>
      </c>
      <c r="E266" s="20" t="s">
        <v>804</v>
      </c>
      <c r="F266" s="16"/>
      <c r="G266" s="9" t="s">
        <v>771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370</v>
      </c>
    </row>
    <row r="267" spans="1:17">
      <c r="A267" s="7" t="s">
        <v>1553</v>
      </c>
      <c r="B267" s="7" t="s">
        <v>814</v>
      </c>
      <c r="C267" s="7" t="s">
        <v>505</v>
      </c>
      <c r="D267" s="10" t="s">
        <v>507</v>
      </c>
      <c r="E267" s="19" t="s">
        <v>814</v>
      </c>
      <c r="F267" s="17"/>
      <c r="G267" s="10" t="s">
        <v>746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370</v>
      </c>
    </row>
    <row r="268" spans="1:17">
      <c r="A268" s="6" t="s">
        <v>1554</v>
      </c>
      <c r="B268" s="6" t="s">
        <v>839</v>
      </c>
      <c r="C268" s="6"/>
      <c r="D268" s="9"/>
      <c r="E268" s="20"/>
      <c r="F268" s="16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1555</v>
      </c>
      <c r="B269" s="7" t="s">
        <v>839</v>
      </c>
      <c r="C269" s="7"/>
      <c r="D269" s="10"/>
      <c r="E269" s="19"/>
      <c r="F269" s="17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1556</v>
      </c>
      <c r="B270" s="6" t="s">
        <v>807</v>
      </c>
      <c r="C270" s="6" t="s">
        <v>490</v>
      </c>
      <c r="D270" s="9" t="s">
        <v>147</v>
      </c>
      <c r="E270" s="20" t="s">
        <v>807</v>
      </c>
      <c r="F270" s="16"/>
      <c r="G270" s="9" t="s">
        <v>768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370</v>
      </c>
    </row>
    <row r="271" spans="1:17">
      <c r="A271" s="22" t="s">
        <v>1557</v>
      </c>
      <c r="B271" s="22" t="s">
        <v>811</v>
      </c>
      <c r="C271" s="22" t="s">
        <v>500</v>
      </c>
      <c r="D271" s="23" t="s">
        <v>501</v>
      </c>
      <c r="E271" s="26" t="s">
        <v>811</v>
      </c>
      <c r="F271" s="24"/>
      <c r="G271" s="23" t="s">
        <v>743</v>
      </c>
      <c r="H271" s="23"/>
      <c r="I271" s="23"/>
      <c r="J271" s="23"/>
      <c r="K271" s="23"/>
      <c r="L271" s="23"/>
      <c r="M271" s="22"/>
      <c r="N271" s="23"/>
      <c r="O271" s="23"/>
      <c r="P271" s="23"/>
      <c r="Q271" s="15" t="s">
        <v>370</v>
      </c>
    </row>
    <row r="272" spans="1:17">
      <c r="A272" s="6" t="s">
        <v>1558</v>
      </c>
      <c r="B272" s="6" t="s">
        <v>808</v>
      </c>
      <c r="C272" s="6" t="s">
        <v>491</v>
      </c>
      <c r="D272" s="9" t="s">
        <v>147</v>
      </c>
      <c r="E272" s="20" t="s">
        <v>808</v>
      </c>
      <c r="F272" s="16"/>
      <c r="G272" s="9" t="s">
        <v>767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370</v>
      </c>
    </row>
    <row r="273" spans="1:17">
      <c r="A273" s="7" t="s">
        <v>1559</v>
      </c>
      <c r="B273" s="7" t="s">
        <v>812</v>
      </c>
      <c r="C273" s="7" t="s">
        <v>502</v>
      </c>
      <c r="D273" s="10" t="s">
        <v>503</v>
      </c>
      <c r="E273" s="19" t="s">
        <v>812</v>
      </c>
      <c r="F273" s="17"/>
      <c r="G273" s="10" t="s">
        <v>744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370</v>
      </c>
    </row>
    <row r="274" spans="1:17">
      <c r="A274" s="6" t="s">
        <v>1560</v>
      </c>
      <c r="B274" s="6" t="s">
        <v>839</v>
      </c>
      <c r="C274" s="6"/>
      <c r="D274" s="9"/>
      <c r="E274" s="20"/>
      <c r="F274" s="16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1561</v>
      </c>
      <c r="B275" s="7" t="s">
        <v>839</v>
      </c>
      <c r="C275" s="7"/>
      <c r="D275" s="10"/>
      <c r="E275" s="19"/>
      <c r="F275" s="17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1562</v>
      </c>
      <c r="B276" s="6"/>
      <c r="C276" s="6"/>
      <c r="D276" s="9"/>
      <c r="E276" s="20"/>
      <c r="F276" s="16"/>
      <c r="G276" s="9"/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2" t="s">
        <v>1563</v>
      </c>
      <c r="B277" s="22" t="s">
        <v>825</v>
      </c>
      <c r="C277" s="22" t="s">
        <v>533</v>
      </c>
      <c r="D277" s="23" t="s">
        <v>539</v>
      </c>
      <c r="E277" s="26" t="s">
        <v>825</v>
      </c>
      <c r="F277" s="24"/>
      <c r="G277" s="23" t="s">
        <v>717</v>
      </c>
      <c r="H277" s="23"/>
      <c r="I277" s="23"/>
      <c r="J277" s="23"/>
      <c r="K277" s="23"/>
      <c r="L277" s="23"/>
      <c r="M277" s="22"/>
      <c r="N277" s="23"/>
      <c r="O277" s="23"/>
      <c r="P277" s="23"/>
      <c r="Q277" s="15" t="s">
        <v>370</v>
      </c>
    </row>
    <row r="278" spans="1:17">
      <c r="A278" s="6" t="s">
        <v>1564</v>
      </c>
      <c r="B278" s="6" t="s">
        <v>940</v>
      </c>
      <c r="C278" s="6" t="s">
        <v>183</v>
      </c>
      <c r="D278" s="9" t="s">
        <v>274</v>
      </c>
      <c r="E278" s="20" t="s">
        <v>17</v>
      </c>
      <c r="F278" s="20">
        <f>(5 - 1)*32 + 20</f>
        <v>148</v>
      </c>
      <c r="G278" s="9" t="s">
        <v>651</v>
      </c>
      <c r="H278" s="9" t="s">
        <v>17</v>
      </c>
      <c r="I278" s="9" t="s">
        <v>1072</v>
      </c>
      <c r="J278" s="28" t="s">
        <v>1073</v>
      </c>
      <c r="K278" s="9"/>
      <c r="L278" s="9"/>
      <c r="M278" s="25" t="s">
        <v>1074</v>
      </c>
      <c r="N278" s="9"/>
      <c r="O278" s="9"/>
      <c r="P278" s="9"/>
      <c r="Q278" s="11" t="s">
        <v>1490</v>
      </c>
    </row>
    <row r="279" spans="1:17">
      <c r="A279" s="7" t="s">
        <v>1565</v>
      </c>
      <c r="B279" s="7" t="s">
        <v>826</v>
      </c>
      <c r="C279" s="7" t="s">
        <v>532</v>
      </c>
      <c r="D279" s="10" t="s">
        <v>538</v>
      </c>
      <c r="E279" s="19" t="s">
        <v>826</v>
      </c>
      <c r="F279" s="17"/>
      <c r="G279" s="10" t="s">
        <v>718</v>
      </c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370</v>
      </c>
    </row>
    <row r="280" spans="1:17">
      <c r="A280" s="6" t="s">
        <v>1566</v>
      </c>
      <c r="B280" s="6" t="s">
        <v>839</v>
      </c>
      <c r="C280" s="6"/>
      <c r="D280" s="9"/>
      <c r="E280" s="20"/>
      <c r="F280" s="16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1567</v>
      </c>
      <c r="B281" s="7" t="s">
        <v>839</v>
      </c>
      <c r="C281" s="7"/>
      <c r="D281" s="10"/>
      <c r="E281" s="19"/>
      <c r="F281" s="17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1568</v>
      </c>
      <c r="B282" s="6" t="s">
        <v>822</v>
      </c>
      <c r="C282" s="6" t="s">
        <v>529</v>
      </c>
      <c r="D282" s="9" t="s">
        <v>535</v>
      </c>
      <c r="E282" s="20" t="s">
        <v>822</v>
      </c>
      <c r="F282" s="16"/>
      <c r="G282" s="9" t="s">
        <v>721</v>
      </c>
      <c r="H282" s="9"/>
      <c r="I282" s="9"/>
      <c r="J282" s="9"/>
      <c r="K282" s="9"/>
      <c r="L282" s="9"/>
      <c r="M282" s="6"/>
      <c r="N282" s="9"/>
      <c r="O282" s="9"/>
      <c r="P282" s="9"/>
      <c r="Q282" s="15" t="s">
        <v>370</v>
      </c>
    </row>
    <row r="283" spans="1:17">
      <c r="A283" s="22" t="s">
        <v>1569</v>
      </c>
      <c r="B283" s="22" t="s">
        <v>824</v>
      </c>
      <c r="C283" s="22" t="s">
        <v>531</v>
      </c>
      <c r="D283" s="23" t="s">
        <v>537</v>
      </c>
      <c r="E283" s="26" t="s">
        <v>824</v>
      </c>
      <c r="F283" s="24"/>
      <c r="G283" s="23" t="s">
        <v>719</v>
      </c>
      <c r="H283" s="23"/>
      <c r="I283" s="23"/>
      <c r="J283" s="23"/>
      <c r="K283" s="23"/>
      <c r="L283" s="23"/>
      <c r="M283" s="22"/>
      <c r="N283" s="23"/>
      <c r="O283" s="23"/>
      <c r="P283" s="23"/>
      <c r="Q283" s="15" t="s">
        <v>370</v>
      </c>
    </row>
    <row r="284" spans="1:17">
      <c r="A284" s="6" t="s">
        <v>1570</v>
      </c>
      <c r="B284" s="6" t="s">
        <v>821</v>
      </c>
      <c r="C284" s="6" t="s">
        <v>528</v>
      </c>
      <c r="D284" s="9" t="s">
        <v>534</v>
      </c>
      <c r="E284" s="20" t="s">
        <v>821</v>
      </c>
      <c r="F284" s="16"/>
      <c r="G284" s="9" t="s">
        <v>722</v>
      </c>
      <c r="H284" s="9"/>
      <c r="I284" s="9"/>
      <c r="J284" s="9"/>
      <c r="K284" s="9"/>
      <c r="L284" s="9"/>
      <c r="M284" s="6"/>
      <c r="N284" s="9"/>
      <c r="O284" s="9"/>
      <c r="P284" s="9"/>
      <c r="Q284" s="15" t="s">
        <v>370</v>
      </c>
    </row>
    <row r="285" spans="1:17">
      <c r="A285" s="7" t="s">
        <v>1571</v>
      </c>
      <c r="B285" s="7" t="s">
        <v>823</v>
      </c>
      <c r="C285" s="7" t="s">
        <v>530</v>
      </c>
      <c r="D285" s="10" t="s">
        <v>536</v>
      </c>
      <c r="E285" s="19" t="s">
        <v>823</v>
      </c>
      <c r="F285" s="17"/>
      <c r="G285" s="10" t="s">
        <v>720</v>
      </c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370</v>
      </c>
    </row>
    <row r="286" spans="1:17">
      <c r="A286" s="6" t="s">
        <v>777</v>
      </c>
      <c r="B286" s="6"/>
      <c r="C286" s="6" t="s">
        <v>376</v>
      </c>
      <c r="D286" s="9" t="s">
        <v>374</v>
      </c>
      <c r="E286" s="20"/>
      <c r="F286" s="16"/>
      <c r="G286" s="9" t="s">
        <v>731</v>
      </c>
      <c r="H286" s="9"/>
      <c r="I286" s="9"/>
      <c r="J286" s="9"/>
      <c r="K286" s="9"/>
      <c r="L286" s="9"/>
      <c r="M286" s="6"/>
      <c r="N286" s="9"/>
      <c r="O286" s="9"/>
      <c r="P286" s="9"/>
      <c r="Q286" s="15" t="s">
        <v>309</v>
      </c>
    </row>
    <row r="287" spans="1:17">
      <c r="A287" s="7" t="s">
        <v>777</v>
      </c>
      <c r="B287" s="7"/>
      <c r="C287" s="7" t="s">
        <v>377</v>
      </c>
      <c r="D287" s="10" t="s">
        <v>375</v>
      </c>
      <c r="E287" s="19"/>
      <c r="F287" s="17"/>
      <c r="G287" s="10" t="s">
        <v>732</v>
      </c>
      <c r="H287" s="10"/>
      <c r="I287" s="10"/>
      <c r="J287" s="10"/>
      <c r="K287" s="10"/>
      <c r="L287" s="10"/>
      <c r="M287" s="7"/>
      <c r="N287" s="10"/>
      <c r="O287" s="10"/>
      <c r="P287" s="10"/>
      <c r="Q287" s="15" t="s">
        <v>309</v>
      </c>
    </row>
    <row r="288" spans="1:17">
      <c r="A288" s="6" t="s">
        <v>777</v>
      </c>
      <c r="B288" s="6"/>
      <c r="C288" s="6" t="s">
        <v>379</v>
      </c>
      <c r="D288" s="9" t="s">
        <v>378</v>
      </c>
      <c r="E288" s="20"/>
      <c r="F288" s="16"/>
      <c r="G288" s="9" t="s">
        <v>734</v>
      </c>
      <c r="H288" s="9"/>
      <c r="I288" s="9"/>
      <c r="J288" s="9"/>
      <c r="K288" s="9"/>
      <c r="L288" s="9"/>
      <c r="M288" s="6"/>
      <c r="N288" s="9"/>
      <c r="O288" s="9"/>
      <c r="P288" s="9"/>
      <c r="Q288" s="15" t="s">
        <v>309</v>
      </c>
    </row>
    <row r="289" spans="1:17">
      <c r="A289" s="22" t="s">
        <v>777</v>
      </c>
      <c r="B289" s="22"/>
      <c r="C289" s="22" t="s">
        <v>381</v>
      </c>
      <c r="D289" s="23" t="s">
        <v>380</v>
      </c>
      <c r="E289" s="26"/>
      <c r="F289" s="24"/>
      <c r="G289" s="23" t="s">
        <v>736</v>
      </c>
      <c r="H289" s="23"/>
      <c r="I289" s="23"/>
      <c r="J289" s="23"/>
      <c r="K289" s="23"/>
      <c r="L289" s="23"/>
      <c r="M289" s="22"/>
      <c r="N289" s="23"/>
      <c r="O289" s="23"/>
      <c r="P289" s="23"/>
      <c r="Q289" s="15" t="s">
        <v>309</v>
      </c>
    </row>
    <row r="290" spans="1:17">
      <c r="A290" s="6" t="s">
        <v>777</v>
      </c>
      <c r="B290" s="6"/>
      <c r="C290" s="6" t="s">
        <v>359</v>
      </c>
      <c r="D290" s="9" t="s">
        <v>348</v>
      </c>
      <c r="E290" s="20"/>
      <c r="F290" s="16"/>
      <c r="G290" s="9" t="s">
        <v>373</v>
      </c>
      <c r="H290" s="9"/>
      <c r="I290" s="9"/>
      <c r="J290" s="9"/>
      <c r="K290" s="9"/>
      <c r="L290" s="9"/>
      <c r="M290" s="6"/>
      <c r="N290" s="9"/>
      <c r="O290" s="9"/>
      <c r="P290" s="9"/>
      <c r="Q290" s="15" t="s">
        <v>309</v>
      </c>
    </row>
    <row r="291" spans="1:17">
      <c r="A291" s="7" t="s">
        <v>777</v>
      </c>
      <c r="B291" s="7"/>
      <c r="C291" s="7" t="s">
        <v>360</v>
      </c>
      <c r="D291" s="10" t="s">
        <v>349</v>
      </c>
      <c r="E291" s="19"/>
      <c r="F291" s="17"/>
      <c r="G291" s="10" t="s">
        <v>373</v>
      </c>
      <c r="H291" s="10"/>
      <c r="I291" s="10"/>
      <c r="J291" s="10"/>
      <c r="K291" s="10"/>
      <c r="L291" s="10"/>
      <c r="M291" s="7"/>
      <c r="N291" s="10"/>
      <c r="O291" s="10"/>
      <c r="P291" s="10"/>
      <c r="Q291" s="15" t="s">
        <v>309</v>
      </c>
    </row>
    <row r="292" spans="1:17">
      <c r="A292" s="6" t="s">
        <v>777</v>
      </c>
      <c r="B292" s="6"/>
      <c r="C292" s="6" t="s">
        <v>361</v>
      </c>
      <c r="D292" s="9" t="s">
        <v>350</v>
      </c>
      <c r="E292" s="20"/>
      <c r="F292" s="16"/>
      <c r="G292" s="9" t="s">
        <v>373</v>
      </c>
      <c r="H292" s="9"/>
      <c r="I292" s="9"/>
      <c r="J292" s="9"/>
      <c r="K292" s="9"/>
      <c r="L292" s="9"/>
      <c r="M292" s="6"/>
      <c r="N292" s="9"/>
      <c r="O292" s="9"/>
      <c r="P292" s="9"/>
      <c r="Q292" s="15" t="s">
        <v>309</v>
      </c>
    </row>
    <row r="293" spans="1:17">
      <c r="A293" s="7" t="s">
        <v>777</v>
      </c>
      <c r="B293" s="7"/>
      <c r="C293" s="7" t="s">
        <v>362</v>
      </c>
      <c r="D293" s="10" t="s">
        <v>351</v>
      </c>
      <c r="E293" s="19"/>
      <c r="F293" s="17"/>
      <c r="G293" s="10" t="s">
        <v>373</v>
      </c>
      <c r="H293" s="10"/>
      <c r="I293" s="10"/>
      <c r="J293" s="10"/>
      <c r="K293" s="10"/>
      <c r="L293" s="10"/>
      <c r="M293" s="7"/>
      <c r="N293" s="10"/>
      <c r="O293" s="10"/>
      <c r="P293" s="10"/>
      <c r="Q293" s="15" t="s">
        <v>309</v>
      </c>
    </row>
    <row r="294" spans="1:17">
      <c r="A294" s="6" t="s">
        <v>777</v>
      </c>
      <c r="B294" s="6"/>
      <c r="C294" s="6" t="s">
        <v>363</v>
      </c>
      <c r="D294" s="9" t="s">
        <v>352</v>
      </c>
      <c r="E294" s="20"/>
      <c r="F294" s="16"/>
      <c r="G294" s="9" t="s">
        <v>373</v>
      </c>
      <c r="H294" s="9"/>
      <c r="I294" s="9"/>
      <c r="J294" s="9"/>
      <c r="K294" s="9"/>
      <c r="L294" s="9"/>
      <c r="M294" s="6"/>
      <c r="N294" s="9"/>
      <c r="O294" s="9"/>
      <c r="P294" s="9"/>
      <c r="Q294" s="15" t="s">
        <v>309</v>
      </c>
    </row>
    <row r="295" spans="1:17">
      <c r="A295" s="22" t="s">
        <v>777</v>
      </c>
      <c r="B295" s="22"/>
      <c r="C295" s="22" t="s">
        <v>364</v>
      </c>
      <c r="D295" s="23" t="s">
        <v>353</v>
      </c>
      <c r="E295" s="26"/>
      <c r="F295" s="24"/>
      <c r="G295" s="10" t="s">
        <v>373</v>
      </c>
      <c r="H295" s="23"/>
      <c r="I295" s="23"/>
      <c r="J295" s="23"/>
      <c r="K295" s="23"/>
      <c r="L295" s="23"/>
      <c r="M295" s="22"/>
      <c r="N295" s="23"/>
      <c r="O295" s="23"/>
      <c r="P295" s="23"/>
      <c r="Q295" s="15" t="s">
        <v>309</v>
      </c>
    </row>
    <row r="296" spans="1:17">
      <c r="A296" s="6" t="s">
        <v>777</v>
      </c>
      <c r="B296" s="6"/>
      <c r="C296" s="6" t="s">
        <v>365</v>
      </c>
      <c r="D296" s="9" t="s">
        <v>354</v>
      </c>
      <c r="E296" s="20"/>
      <c r="F296" s="16"/>
      <c r="G296" s="9" t="s">
        <v>373</v>
      </c>
      <c r="H296" s="9"/>
      <c r="I296" s="9"/>
      <c r="J296" s="9"/>
      <c r="K296" s="9"/>
      <c r="L296" s="9"/>
      <c r="M296" s="6"/>
      <c r="N296" s="9"/>
      <c r="O296" s="9"/>
      <c r="P296" s="9"/>
      <c r="Q296" s="15" t="s">
        <v>309</v>
      </c>
    </row>
    <row r="297" spans="1:17">
      <c r="A297" s="7" t="s">
        <v>777</v>
      </c>
      <c r="B297" s="7"/>
      <c r="C297" s="7" t="s">
        <v>366</v>
      </c>
      <c r="D297" s="10" t="s">
        <v>355</v>
      </c>
      <c r="E297" s="19"/>
      <c r="F297" s="17"/>
      <c r="G297" s="10" t="s">
        <v>373</v>
      </c>
      <c r="H297" s="10"/>
      <c r="I297" s="10"/>
      <c r="J297" s="10"/>
      <c r="K297" s="10"/>
      <c r="L297" s="10"/>
      <c r="M297" s="7"/>
      <c r="N297" s="10"/>
      <c r="O297" s="10"/>
      <c r="P297" s="10"/>
      <c r="Q297" s="15" t="s">
        <v>309</v>
      </c>
    </row>
    <row r="298" spans="1:17">
      <c r="A298" s="6" t="s">
        <v>777</v>
      </c>
      <c r="B298" s="6"/>
      <c r="C298" s="6" t="s">
        <v>367</v>
      </c>
      <c r="D298" s="9" t="s">
        <v>356</v>
      </c>
      <c r="E298" s="20"/>
      <c r="F298" s="16"/>
      <c r="G298" s="9" t="s">
        <v>373</v>
      </c>
      <c r="H298" s="9"/>
      <c r="I298" s="9"/>
      <c r="J298" s="9"/>
      <c r="K298" s="9"/>
      <c r="L298" s="9"/>
      <c r="M298" s="6"/>
      <c r="N298" s="9"/>
      <c r="O298" s="9"/>
      <c r="P298" s="9"/>
      <c r="Q298" s="15" t="s">
        <v>309</v>
      </c>
    </row>
    <row r="299" spans="1:17">
      <c r="A299" s="7" t="s">
        <v>777</v>
      </c>
      <c r="B299" s="7"/>
      <c r="C299" s="7" t="s">
        <v>368</v>
      </c>
      <c r="D299" s="10" t="s">
        <v>357</v>
      </c>
      <c r="E299" s="19"/>
      <c r="F299" s="17"/>
      <c r="G299" s="10" t="s">
        <v>373</v>
      </c>
      <c r="H299" s="10"/>
      <c r="I299" s="10"/>
      <c r="J299" s="10"/>
      <c r="K299" s="10"/>
      <c r="L299" s="10"/>
      <c r="M299" s="7"/>
      <c r="N299" s="10"/>
      <c r="O299" s="10"/>
      <c r="P299" s="10"/>
      <c r="Q299" s="15" t="s">
        <v>309</v>
      </c>
    </row>
    <row r="300" spans="1:17">
      <c r="A300" s="6" t="s">
        <v>777</v>
      </c>
      <c r="B300" s="6"/>
      <c r="C300" s="6" t="s">
        <v>369</v>
      </c>
      <c r="D300" s="9" t="s">
        <v>358</v>
      </c>
      <c r="E300" s="20"/>
      <c r="F300" s="16"/>
      <c r="G300" s="9" t="s">
        <v>373</v>
      </c>
      <c r="H300" s="9"/>
      <c r="I300" s="9"/>
      <c r="J300" s="9"/>
      <c r="K300" s="9"/>
      <c r="L300" s="9"/>
      <c r="M300" s="6"/>
      <c r="N300" s="9"/>
      <c r="O300" s="9"/>
      <c r="P300" s="9"/>
      <c r="Q300" s="15" t="s">
        <v>309</v>
      </c>
    </row>
    <row r="301" spans="1:17">
      <c r="A301" s="22" t="s">
        <v>777</v>
      </c>
      <c r="B301" s="22"/>
      <c r="C301" s="22" t="s">
        <v>392</v>
      </c>
      <c r="D301" s="23" t="s">
        <v>393</v>
      </c>
      <c r="E301" s="26"/>
      <c r="F301" s="24"/>
      <c r="G301" s="23" t="s">
        <v>398</v>
      </c>
      <c r="H301" s="23"/>
      <c r="I301" s="23"/>
      <c r="J301" s="23"/>
      <c r="K301" s="23"/>
      <c r="L301" s="23"/>
      <c r="M301" s="22"/>
      <c r="N301" s="23"/>
      <c r="O301" s="23"/>
      <c r="P301" s="23"/>
      <c r="Q301" s="15" t="s">
        <v>309</v>
      </c>
    </row>
    <row r="302" spans="1:17">
      <c r="A302" s="6" t="s">
        <v>777</v>
      </c>
      <c r="B302" s="6"/>
      <c r="C302" s="6" t="s">
        <v>395</v>
      </c>
      <c r="D302" s="9" t="s">
        <v>394</v>
      </c>
      <c r="E302" s="20"/>
      <c r="F302" s="16"/>
      <c r="G302" s="9" t="s">
        <v>398</v>
      </c>
      <c r="H302" s="9"/>
      <c r="I302" s="9"/>
      <c r="J302" s="9"/>
      <c r="K302" s="9"/>
      <c r="L302" s="9"/>
      <c r="M302" s="6"/>
      <c r="N302" s="9"/>
      <c r="O302" s="9"/>
      <c r="P302" s="9"/>
      <c r="Q302" s="15" t="s">
        <v>309</v>
      </c>
    </row>
    <row r="303" spans="1:17">
      <c r="A303" s="7" t="s">
        <v>777</v>
      </c>
      <c r="B303" s="7"/>
      <c r="C303" s="7" t="s">
        <v>388</v>
      </c>
      <c r="D303" s="10" t="s">
        <v>389</v>
      </c>
      <c r="E303" s="19"/>
      <c r="F303" s="17"/>
      <c r="G303" s="23" t="s">
        <v>398</v>
      </c>
      <c r="H303" s="10"/>
      <c r="I303" s="10"/>
      <c r="J303" s="10"/>
      <c r="K303" s="10"/>
      <c r="L303" s="10"/>
      <c r="M303" s="7"/>
      <c r="N303" s="10"/>
      <c r="O303" s="10"/>
      <c r="P303" s="10"/>
      <c r="Q303" s="15" t="s">
        <v>309</v>
      </c>
    </row>
    <row r="304" spans="1:17">
      <c r="A304" s="6" t="s">
        <v>777</v>
      </c>
      <c r="B304" s="6"/>
      <c r="C304" s="6" t="s">
        <v>390</v>
      </c>
      <c r="D304" s="9" t="s">
        <v>391</v>
      </c>
      <c r="E304" s="20"/>
      <c r="F304" s="16"/>
      <c r="G304" s="9" t="s">
        <v>398</v>
      </c>
      <c r="H304" s="9"/>
      <c r="I304" s="9"/>
      <c r="J304" s="9"/>
      <c r="K304" s="9"/>
      <c r="L304" s="9"/>
      <c r="M304" s="6"/>
      <c r="N304" s="9"/>
      <c r="O304" s="9"/>
      <c r="P304" s="9"/>
      <c r="Q304" s="15" t="s">
        <v>309</v>
      </c>
    </row>
    <row r="305" spans="1:17">
      <c r="A305" s="7" t="s">
        <v>777</v>
      </c>
      <c r="B305" s="7"/>
      <c r="C305" s="7" t="s">
        <v>403</v>
      </c>
      <c r="D305" s="10" t="s">
        <v>404</v>
      </c>
      <c r="E305" s="19"/>
      <c r="F305" s="17"/>
      <c r="G305" s="10" t="s">
        <v>427</v>
      </c>
      <c r="H305" s="10"/>
      <c r="I305" s="10"/>
      <c r="J305" s="10"/>
      <c r="K305" s="10"/>
      <c r="L305" s="10"/>
      <c r="M305" s="7"/>
      <c r="N305" s="10"/>
      <c r="O305" s="10"/>
      <c r="P305" s="10"/>
      <c r="Q305" s="15" t="s">
        <v>309</v>
      </c>
    </row>
    <row r="306" spans="1:17" s="11" customFormat="1">
      <c r="A306" s="6" t="s">
        <v>777</v>
      </c>
      <c r="B306" s="6"/>
      <c r="C306" s="6" t="s">
        <v>409</v>
      </c>
      <c r="D306" s="9" t="s">
        <v>405</v>
      </c>
      <c r="E306" s="20"/>
      <c r="F306" s="16"/>
      <c r="G306" s="9" t="s">
        <v>427</v>
      </c>
      <c r="H306" s="9"/>
      <c r="I306" s="9"/>
      <c r="J306" s="9"/>
      <c r="K306" s="9"/>
      <c r="L306" s="9"/>
      <c r="M306" s="6"/>
      <c r="N306" s="9"/>
      <c r="O306" s="9"/>
      <c r="P306" s="9"/>
      <c r="Q306" s="15" t="s">
        <v>309</v>
      </c>
    </row>
    <row r="307" spans="1:17" s="11" customFormat="1">
      <c r="A307" s="22" t="s">
        <v>777</v>
      </c>
      <c r="B307" s="22"/>
      <c r="C307" s="22" t="s">
        <v>410</v>
      </c>
      <c r="D307" s="23" t="s">
        <v>406</v>
      </c>
      <c r="E307" s="26"/>
      <c r="F307" s="24"/>
      <c r="G307" s="23" t="s">
        <v>427</v>
      </c>
      <c r="H307" s="23"/>
      <c r="I307" s="23"/>
      <c r="J307" s="23"/>
      <c r="K307" s="23"/>
      <c r="L307" s="23"/>
      <c r="M307" s="22"/>
      <c r="N307" s="23"/>
      <c r="O307" s="23"/>
      <c r="P307" s="23"/>
      <c r="Q307" s="15" t="s">
        <v>309</v>
      </c>
    </row>
    <row r="308" spans="1:17" s="11" customFormat="1">
      <c r="A308" s="6" t="s">
        <v>777</v>
      </c>
      <c r="B308" s="6"/>
      <c r="C308" s="6" t="s">
        <v>411</v>
      </c>
      <c r="D308" s="9" t="s">
        <v>407</v>
      </c>
      <c r="E308" s="20"/>
      <c r="F308" s="16"/>
      <c r="G308" s="9" t="s">
        <v>427</v>
      </c>
      <c r="H308" s="9"/>
      <c r="I308" s="9"/>
      <c r="J308" s="9"/>
      <c r="K308" s="9"/>
      <c r="L308" s="9"/>
      <c r="M308" s="6"/>
      <c r="N308" s="9"/>
      <c r="O308" s="9"/>
      <c r="P308" s="9"/>
      <c r="Q308" s="15" t="s">
        <v>309</v>
      </c>
    </row>
    <row r="309" spans="1:17" s="11" customFormat="1">
      <c r="A309" s="7" t="s">
        <v>777</v>
      </c>
      <c r="B309" s="7"/>
      <c r="C309" s="7" t="s">
        <v>419</v>
      </c>
      <c r="D309" s="10" t="s">
        <v>421</v>
      </c>
      <c r="E309" s="19"/>
      <c r="F309" s="17"/>
      <c r="G309" s="10" t="s">
        <v>647</v>
      </c>
      <c r="H309" s="10"/>
      <c r="I309" s="10"/>
      <c r="J309" s="10"/>
      <c r="K309" s="10"/>
      <c r="L309" s="10"/>
      <c r="M309" s="7"/>
      <c r="N309" s="10"/>
      <c r="O309" s="10"/>
      <c r="P309" s="10"/>
      <c r="Q309" s="15" t="s">
        <v>309</v>
      </c>
    </row>
    <row r="310" spans="1:17">
      <c r="A310" s="6" t="s">
        <v>777</v>
      </c>
      <c r="B310" s="6"/>
      <c r="C310" s="6" t="s">
        <v>420</v>
      </c>
      <c r="D310" s="9" t="s">
        <v>422</v>
      </c>
      <c r="E310" s="20"/>
      <c r="F310" s="16"/>
      <c r="G310" s="9" t="s">
        <v>648</v>
      </c>
      <c r="H310" s="9"/>
      <c r="I310" s="9"/>
      <c r="J310" s="9"/>
      <c r="K310" s="9"/>
      <c r="L310" s="9"/>
      <c r="M310" s="6"/>
      <c r="N310" s="9"/>
      <c r="O310" s="9"/>
      <c r="P310" s="9"/>
      <c r="Q310" s="15" t="s">
        <v>309</v>
      </c>
    </row>
    <row r="311" spans="1:17">
      <c r="A311" s="7" t="s">
        <v>777</v>
      </c>
      <c r="B311" s="7"/>
      <c r="C311" s="7" t="s">
        <v>199</v>
      </c>
      <c r="D311" s="10" t="s">
        <v>543</v>
      </c>
      <c r="E311" s="19"/>
      <c r="F311" s="17"/>
      <c r="G311" s="10" t="s">
        <v>631</v>
      </c>
      <c r="H311" s="10"/>
      <c r="I311" s="10"/>
      <c r="J311" s="10"/>
      <c r="K311" s="10"/>
      <c r="L311" s="10"/>
      <c r="M311" s="7"/>
      <c r="N311" s="10"/>
      <c r="O311" s="10"/>
      <c r="P311" s="10"/>
      <c r="Q311" s="15" t="s">
        <v>309</v>
      </c>
    </row>
    <row r="312" spans="1:17">
      <c r="A312" s="6" t="s">
        <v>777</v>
      </c>
      <c r="B312" s="6"/>
      <c r="C312" s="6" t="s">
        <v>200</v>
      </c>
      <c r="D312" s="9" t="s">
        <v>544</v>
      </c>
      <c r="E312" s="20"/>
      <c r="F312" s="16"/>
      <c r="G312" s="9" t="s">
        <v>636</v>
      </c>
      <c r="H312" s="9"/>
      <c r="I312" s="9"/>
      <c r="J312" s="9"/>
      <c r="K312" s="9"/>
      <c r="L312" s="9"/>
      <c r="M312" s="6"/>
      <c r="N312" s="9"/>
      <c r="O312" s="9"/>
      <c r="P312" s="9"/>
      <c r="Q312" s="15" t="s">
        <v>309</v>
      </c>
    </row>
    <row r="313" spans="1:17">
      <c r="A313" s="22" t="s">
        <v>777</v>
      </c>
      <c r="B313" s="22"/>
      <c r="C313" s="22" t="s">
        <v>201</v>
      </c>
      <c r="D313" s="23" t="s">
        <v>545</v>
      </c>
      <c r="E313" s="26"/>
      <c r="F313" s="24"/>
      <c r="G313" s="23" t="s">
        <v>633</v>
      </c>
      <c r="H313" s="23"/>
      <c r="I313" s="23"/>
      <c r="J313" s="23"/>
      <c r="K313" s="23"/>
      <c r="L313" s="23"/>
      <c r="M313" s="22"/>
      <c r="N313" s="23"/>
      <c r="O313" s="23"/>
      <c r="P313" s="23"/>
      <c r="Q313" s="15" t="s">
        <v>309</v>
      </c>
    </row>
    <row r="314" spans="1:17">
      <c r="A314" s="6" t="s">
        <v>777</v>
      </c>
      <c r="B314" s="6"/>
      <c r="C314" s="6" t="s">
        <v>202</v>
      </c>
      <c r="D314" s="9" t="s">
        <v>546</v>
      </c>
      <c r="E314" s="20"/>
      <c r="F314" s="16"/>
      <c r="G314" s="9" t="s">
        <v>637</v>
      </c>
      <c r="H314" s="9"/>
      <c r="I314" s="9"/>
      <c r="J314" s="9"/>
      <c r="K314" s="9"/>
      <c r="L314" s="9"/>
      <c r="M314" s="6"/>
      <c r="N314" s="9"/>
      <c r="O314" s="9"/>
      <c r="P314" s="9"/>
      <c r="Q314" s="15" t="s">
        <v>309</v>
      </c>
    </row>
    <row r="315" spans="1:17">
      <c r="A315" s="7" t="s">
        <v>777</v>
      </c>
      <c r="B315" s="7"/>
      <c r="C315" s="7" t="s">
        <v>203</v>
      </c>
      <c r="D315" s="10" t="s">
        <v>547</v>
      </c>
      <c r="E315" s="19"/>
      <c r="F315" s="17"/>
      <c r="G315" s="10" t="s">
        <v>634</v>
      </c>
      <c r="H315" s="10"/>
      <c r="I315" s="10"/>
      <c r="J315" s="10"/>
      <c r="K315" s="10"/>
      <c r="L315" s="10"/>
      <c r="M315" s="7"/>
      <c r="N315" s="10"/>
      <c r="O315" s="10"/>
      <c r="P315" s="10"/>
      <c r="Q315" s="15" t="s">
        <v>309</v>
      </c>
    </row>
    <row r="316" spans="1:17">
      <c r="A316" s="6" t="s">
        <v>777</v>
      </c>
      <c r="B316" s="6"/>
      <c r="C316" s="6" t="s">
        <v>160</v>
      </c>
      <c r="D316" s="9" t="s">
        <v>548</v>
      </c>
      <c r="E316" s="20"/>
      <c r="F316" s="16"/>
      <c r="G316" s="9" t="s">
        <v>638</v>
      </c>
      <c r="H316" s="9"/>
      <c r="I316" s="9"/>
      <c r="J316" s="9"/>
      <c r="K316" s="9"/>
      <c r="L316" s="9"/>
      <c r="M316" s="6"/>
      <c r="N316" s="9"/>
      <c r="O316" s="9"/>
      <c r="P316" s="9"/>
      <c r="Q316" s="15" t="s">
        <v>309</v>
      </c>
    </row>
    <row r="317" spans="1:17">
      <c r="A317" s="7" t="s">
        <v>777</v>
      </c>
      <c r="B317" s="7"/>
      <c r="C317" s="7" t="s">
        <v>161</v>
      </c>
      <c r="D317" s="10" t="s">
        <v>549</v>
      </c>
      <c r="E317" s="19"/>
      <c r="F317" s="17"/>
      <c r="G317" s="10" t="s">
        <v>635</v>
      </c>
      <c r="H317" s="10"/>
      <c r="I317" s="10"/>
      <c r="J317" s="10"/>
      <c r="K317" s="10"/>
      <c r="L317" s="10"/>
      <c r="M317" s="7"/>
      <c r="N317" s="10"/>
      <c r="O317" s="10"/>
      <c r="P317" s="10"/>
      <c r="Q317" s="15" t="s">
        <v>309</v>
      </c>
    </row>
    <row r="318" spans="1:17">
      <c r="A318" s="6" t="s">
        <v>777</v>
      </c>
      <c r="B318" s="6"/>
      <c r="C318" s="6" t="s">
        <v>162</v>
      </c>
      <c r="D318" s="9" t="s">
        <v>550</v>
      </c>
      <c r="E318" s="20"/>
      <c r="F318" s="16"/>
      <c r="G318" s="9" t="s">
        <v>639</v>
      </c>
      <c r="H318" s="9"/>
      <c r="I318" s="9"/>
      <c r="J318" s="9"/>
      <c r="K318" s="9"/>
      <c r="L318" s="9"/>
      <c r="M318" s="6"/>
      <c r="N318" s="9"/>
      <c r="O318" s="9"/>
      <c r="P318" s="9"/>
      <c r="Q318" s="15" t="s">
        <v>309</v>
      </c>
    </row>
    <row r="319" spans="1:17">
      <c r="A319" s="22" t="s">
        <v>777</v>
      </c>
      <c r="B319" s="22"/>
      <c r="C319" s="22" t="s">
        <v>163</v>
      </c>
      <c r="D319" s="23" t="s">
        <v>551</v>
      </c>
      <c r="E319" s="26"/>
      <c r="F319" s="24"/>
      <c r="G319" s="23" t="s">
        <v>640</v>
      </c>
      <c r="H319" s="23"/>
      <c r="I319" s="23"/>
      <c r="J319" s="23"/>
      <c r="K319" s="23"/>
      <c r="L319" s="23"/>
      <c r="M319" s="22"/>
      <c r="N319" s="23"/>
      <c r="O319" s="23"/>
      <c r="P319" s="23"/>
      <c r="Q319" s="15" t="s">
        <v>309</v>
      </c>
    </row>
    <row r="320" spans="1:17">
      <c r="A320" s="6" t="s">
        <v>777</v>
      </c>
      <c r="B320" s="6"/>
      <c r="C320" s="6" t="s">
        <v>164</v>
      </c>
      <c r="D320" s="9" t="s">
        <v>552</v>
      </c>
      <c r="E320" s="20"/>
      <c r="F320" s="16"/>
      <c r="G320" s="9" t="s">
        <v>641</v>
      </c>
      <c r="H320" s="9"/>
      <c r="I320" s="9"/>
      <c r="J320" s="9"/>
      <c r="K320" s="9"/>
      <c r="L320" s="9"/>
      <c r="M320" s="6"/>
      <c r="N320" s="9"/>
      <c r="O320" s="9"/>
      <c r="P320" s="9"/>
      <c r="Q320" s="15" t="s">
        <v>309</v>
      </c>
    </row>
    <row r="321" spans="1:17">
      <c r="A321" s="7" t="s">
        <v>777</v>
      </c>
      <c r="B321" s="7"/>
      <c r="C321" s="7" t="s">
        <v>165</v>
      </c>
      <c r="D321" s="10" t="s">
        <v>553</v>
      </c>
      <c r="E321" s="17"/>
      <c r="F321" s="17"/>
      <c r="G321" s="10" t="s">
        <v>642</v>
      </c>
      <c r="H321" s="10"/>
      <c r="I321" s="10"/>
      <c r="J321" s="10"/>
      <c r="K321" s="10"/>
      <c r="L321" s="10"/>
      <c r="M321" s="7"/>
      <c r="N321" s="10"/>
      <c r="O321" s="10"/>
      <c r="P321" s="10"/>
      <c r="Q321" s="15" t="s">
        <v>309</v>
      </c>
    </row>
    <row r="322" spans="1:17">
      <c r="A322" s="6" t="s">
        <v>777</v>
      </c>
      <c r="B322" s="6"/>
      <c r="C322" s="6" t="s">
        <v>166</v>
      </c>
      <c r="D322" s="9" t="s">
        <v>554</v>
      </c>
      <c r="E322" s="16"/>
      <c r="F322" s="16"/>
      <c r="G322" s="9" t="s">
        <v>643</v>
      </c>
      <c r="H322" s="9"/>
      <c r="I322" s="9"/>
      <c r="J322" s="9"/>
      <c r="K322" s="9"/>
      <c r="L322" s="9"/>
      <c r="M322" s="6"/>
      <c r="N322" s="9"/>
      <c r="O322" s="9"/>
      <c r="P322" s="9"/>
      <c r="Q322" s="15" t="s">
        <v>309</v>
      </c>
    </row>
    <row r="323" spans="1:17">
      <c r="A323" s="7" t="s">
        <v>777</v>
      </c>
      <c r="B323" s="7"/>
      <c r="C323" s="7" t="s">
        <v>167</v>
      </c>
      <c r="D323" s="10" t="s">
        <v>555</v>
      </c>
      <c r="E323" s="17"/>
      <c r="F323" s="17"/>
      <c r="G323" s="10" t="s">
        <v>644</v>
      </c>
      <c r="H323" s="10"/>
      <c r="I323" s="10"/>
      <c r="J323" s="10"/>
      <c r="K323" s="10"/>
      <c r="L323" s="10"/>
      <c r="M323" s="7"/>
      <c r="N323" s="10"/>
      <c r="O323" s="10"/>
      <c r="P323" s="10"/>
      <c r="Q323" s="15" t="s">
        <v>309</v>
      </c>
    </row>
    <row r="324" spans="1:17">
      <c r="A324" s="6" t="s">
        <v>777</v>
      </c>
      <c r="B324" s="6"/>
      <c r="C324" s="6" t="s">
        <v>168</v>
      </c>
      <c r="D324" s="9" t="s">
        <v>556</v>
      </c>
      <c r="E324" s="16"/>
      <c r="F324" s="16"/>
      <c r="G324" s="9" t="s">
        <v>645</v>
      </c>
      <c r="H324" s="9"/>
      <c r="I324" s="9"/>
      <c r="J324" s="9"/>
      <c r="K324" s="9"/>
      <c r="L324" s="9"/>
      <c r="M324" s="6"/>
      <c r="N324" s="9"/>
      <c r="O324" s="9"/>
      <c r="P324" s="9"/>
      <c r="Q324" s="15" t="s">
        <v>309</v>
      </c>
    </row>
    <row r="325" spans="1:17">
      <c r="A325" s="22" t="s">
        <v>777</v>
      </c>
      <c r="B325" s="22"/>
      <c r="C325" s="22" t="s">
        <v>169</v>
      </c>
      <c r="D325" s="23" t="s">
        <v>557</v>
      </c>
      <c r="E325" s="24"/>
      <c r="F325" s="24"/>
      <c r="G325" s="23" t="s">
        <v>575</v>
      </c>
      <c r="H325" s="23"/>
      <c r="I325" s="23"/>
      <c r="J325" s="23"/>
      <c r="K325" s="23"/>
      <c r="L325" s="23"/>
      <c r="M325" s="22"/>
      <c r="N325" s="23"/>
      <c r="O325" s="23"/>
      <c r="P325" s="23"/>
      <c r="Q325" s="15" t="s">
        <v>309</v>
      </c>
    </row>
    <row r="326" spans="1:17">
      <c r="A326" s="6" t="s">
        <v>777</v>
      </c>
      <c r="B326" s="6"/>
      <c r="C326" s="6" t="s">
        <v>172</v>
      </c>
      <c r="D326" s="9" t="s">
        <v>560</v>
      </c>
      <c r="E326" s="16"/>
      <c r="F326" s="16"/>
      <c r="G326" s="9" t="s">
        <v>578</v>
      </c>
      <c r="H326" s="9"/>
      <c r="I326" s="9"/>
      <c r="J326" s="9"/>
      <c r="K326" s="9"/>
      <c r="L326" s="9"/>
      <c r="M326" s="6"/>
      <c r="N326" s="9"/>
      <c r="O326" s="9"/>
      <c r="P326" s="9"/>
      <c r="Q326" s="15" t="s">
        <v>309</v>
      </c>
    </row>
    <row r="327" spans="1:17">
      <c r="A327" s="7" t="s">
        <v>777</v>
      </c>
      <c r="B327" s="7"/>
      <c r="C327" s="7" t="s">
        <v>174</v>
      </c>
      <c r="D327" s="10" t="s">
        <v>562</v>
      </c>
      <c r="E327" s="17"/>
      <c r="F327" s="17"/>
      <c r="G327" s="10" t="s">
        <v>579</v>
      </c>
      <c r="H327" s="10"/>
      <c r="I327" s="10"/>
      <c r="J327" s="10"/>
      <c r="K327" s="10"/>
      <c r="L327" s="10"/>
      <c r="M327" s="7"/>
      <c r="N327" s="10"/>
      <c r="O327" s="10"/>
      <c r="P327" s="10"/>
      <c r="Q327" s="15" t="s">
        <v>309</v>
      </c>
    </row>
    <row r="328" spans="1:17">
      <c r="A328" s="6" t="s">
        <v>777</v>
      </c>
      <c r="B328" s="6"/>
      <c r="C328" s="6" t="s">
        <v>432</v>
      </c>
      <c r="D328" s="9" t="s">
        <v>433</v>
      </c>
      <c r="E328" s="16"/>
      <c r="F328" s="16"/>
      <c r="G328" s="9" t="s">
        <v>663</v>
      </c>
      <c r="H328" s="9"/>
      <c r="I328" s="9"/>
      <c r="J328" s="9"/>
      <c r="K328" s="9"/>
      <c r="L328" s="9"/>
      <c r="M328" s="6"/>
      <c r="N328" s="9"/>
      <c r="O328" s="9"/>
      <c r="P328" s="9"/>
      <c r="Q328" s="15" t="s">
        <v>309</v>
      </c>
    </row>
    <row r="329" spans="1:17">
      <c r="A329" s="7" t="s">
        <v>777</v>
      </c>
      <c r="B329" s="7"/>
      <c r="C329" s="7" t="s">
        <v>435</v>
      </c>
      <c r="D329" s="10" t="s">
        <v>434</v>
      </c>
      <c r="E329" s="17"/>
      <c r="F329" s="17"/>
      <c r="G329" s="10" t="s">
        <v>664</v>
      </c>
      <c r="H329" s="10"/>
      <c r="I329" s="10"/>
      <c r="J329" s="10"/>
      <c r="K329" s="10"/>
      <c r="L329" s="10"/>
      <c r="M329" s="7"/>
      <c r="N329" s="10"/>
      <c r="O329" s="10"/>
      <c r="P329" s="10"/>
      <c r="Q329" s="15" t="s">
        <v>309</v>
      </c>
    </row>
    <row r="330" spans="1:17">
      <c r="A330" s="6" t="s">
        <v>777</v>
      </c>
      <c r="B330" s="6"/>
      <c r="C330" s="6" t="s">
        <v>209</v>
      </c>
      <c r="D330" s="9" t="s">
        <v>436</v>
      </c>
      <c r="E330" s="16"/>
      <c r="F330" s="16"/>
      <c r="G330" s="9" t="s">
        <v>607</v>
      </c>
      <c r="H330" s="9"/>
      <c r="I330" s="9"/>
      <c r="J330" s="9"/>
      <c r="K330" s="9"/>
      <c r="L330" s="9"/>
      <c r="M330" s="6"/>
      <c r="N330" s="9"/>
      <c r="O330" s="9"/>
      <c r="P330" s="9"/>
      <c r="Q330" s="15" t="s">
        <v>309</v>
      </c>
    </row>
    <row r="331" spans="1:17">
      <c r="A331" s="22" t="s">
        <v>777</v>
      </c>
      <c r="B331" s="22"/>
      <c r="C331" s="22" t="s">
        <v>445</v>
      </c>
      <c r="D331" s="23" t="s">
        <v>437</v>
      </c>
      <c r="E331" s="24"/>
      <c r="F331" s="24"/>
      <c r="G331" s="23" t="s">
        <v>665</v>
      </c>
      <c r="H331" s="23"/>
      <c r="I331" s="23"/>
      <c r="J331" s="23"/>
      <c r="K331" s="23"/>
      <c r="L331" s="23"/>
      <c r="M331" s="22"/>
      <c r="N331" s="23"/>
      <c r="O331" s="23"/>
      <c r="P331" s="23"/>
      <c r="Q331" s="15" t="s">
        <v>309</v>
      </c>
    </row>
    <row r="332" spans="1:17">
      <c r="A332" s="6" t="s">
        <v>777</v>
      </c>
      <c r="B332" s="6"/>
      <c r="C332" s="6" t="s">
        <v>446</v>
      </c>
      <c r="D332" s="9" t="s">
        <v>438</v>
      </c>
      <c r="E332" s="16"/>
      <c r="F332" s="16"/>
      <c r="G332" s="9" t="s">
        <v>666</v>
      </c>
      <c r="H332" s="9"/>
      <c r="I332" s="9"/>
      <c r="J332" s="9"/>
      <c r="K332" s="9"/>
      <c r="L332" s="9"/>
      <c r="M332" s="6"/>
      <c r="N332" s="9"/>
      <c r="O332" s="9"/>
      <c r="P332" s="9"/>
      <c r="Q332" s="15" t="s">
        <v>309</v>
      </c>
    </row>
    <row r="333" spans="1:17">
      <c r="A333" s="7" t="s">
        <v>777</v>
      </c>
      <c r="B333" s="7"/>
      <c r="C333" s="7" t="s">
        <v>447</v>
      </c>
      <c r="D333" s="10" t="s">
        <v>439</v>
      </c>
      <c r="E333" s="17"/>
      <c r="F333" s="17"/>
      <c r="G333" s="10" t="s">
        <v>667</v>
      </c>
      <c r="H333" s="10"/>
      <c r="I333" s="10"/>
      <c r="J333" s="10"/>
      <c r="K333" s="10"/>
      <c r="L333" s="10"/>
      <c r="M333" s="7"/>
      <c r="N333" s="10"/>
      <c r="O333" s="10"/>
      <c r="P333" s="10"/>
      <c r="Q333" s="15" t="s">
        <v>309</v>
      </c>
    </row>
    <row r="334" spans="1:17">
      <c r="A334" s="6" t="s">
        <v>777</v>
      </c>
      <c r="B334" s="6"/>
      <c r="C334" s="6" t="s">
        <v>448</v>
      </c>
      <c r="D334" s="9" t="s">
        <v>440</v>
      </c>
      <c r="E334" s="16"/>
      <c r="F334" s="16"/>
      <c r="G334" s="9" t="s">
        <v>668</v>
      </c>
      <c r="H334" s="9"/>
      <c r="I334" s="9"/>
      <c r="J334" s="9"/>
      <c r="K334" s="9"/>
      <c r="L334" s="9"/>
      <c r="M334" s="6"/>
      <c r="N334" s="9"/>
      <c r="O334" s="9"/>
      <c r="P334" s="9"/>
      <c r="Q334" s="15" t="s">
        <v>309</v>
      </c>
    </row>
    <row r="335" spans="1:17">
      <c r="A335" s="7" t="s">
        <v>777</v>
      </c>
      <c r="B335" s="7"/>
      <c r="C335" s="7" t="s">
        <v>449</v>
      </c>
      <c r="D335" s="10" t="s">
        <v>441</v>
      </c>
      <c r="E335" s="17"/>
      <c r="F335" s="17"/>
      <c r="G335" s="10" t="s">
        <v>669</v>
      </c>
      <c r="H335" s="10"/>
      <c r="I335" s="10"/>
      <c r="J335" s="10"/>
      <c r="K335" s="10"/>
      <c r="L335" s="10"/>
      <c r="M335" s="7"/>
      <c r="N335" s="10"/>
      <c r="O335" s="10"/>
      <c r="P335" s="10"/>
      <c r="Q335" s="15" t="s">
        <v>309</v>
      </c>
    </row>
    <row r="336" spans="1:17">
      <c r="A336" s="6" t="s">
        <v>777</v>
      </c>
      <c r="B336" s="6"/>
      <c r="C336" s="6" t="s">
        <v>450</v>
      </c>
      <c r="D336" s="9" t="s">
        <v>442</v>
      </c>
      <c r="E336" s="16"/>
      <c r="F336" s="16"/>
      <c r="G336" s="9" t="s">
        <v>670</v>
      </c>
      <c r="H336" s="9"/>
      <c r="I336" s="9"/>
      <c r="J336" s="9"/>
      <c r="K336" s="9"/>
      <c r="L336" s="9"/>
      <c r="M336" s="6"/>
      <c r="N336" s="9"/>
      <c r="O336" s="9"/>
      <c r="P336" s="9"/>
      <c r="Q336" s="15" t="s">
        <v>309</v>
      </c>
    </row>
    <row r="337" spans="1:17">
      <c r="A337" s="22" t="s">
        <v>777</v>
      </c>
      <c r="B337" s="22"/>
      <c r="C337" s="22" t="s">
        <v>451</v>
      </c>
      <c r="D337" s="23" t="s">
        <v>443</v>
      </c>
      <c r="E337" s="24"/>
      <c r="F337" s="24"/>
      <c r="G337" s="23" t="s">
        <v>671</v>
      </c>
      <c r="H337" s="23"/>
      <c r="I337" s="23"/>
      <c r="J337" s="23"/>
      <c r="K337" s="23"/>
      <c r="L337" s="23"/>
      <c r="M337" s="22"/>
      <c r="N337" s="23"/>
      <c r="O337" s="23"/>
      <c r="P337" s="23"/>
      <c r="Q337" s="15" t="s">
        <v>309</v>
      </c>
    </row>
    <row r="338" spans="1:17">
      <c r="A338" s="6" t="s">
        <v>777</v>
      </c>
      <c r="B338" s="6"/>
      <c r="C338" s="6" t="s">
        <v>452</v>
      </c>
      <c r="D338" s="9" t="s">
        <v>444</v>
      </c>
      <c r="E338" s="16"/>
      <c r="F338" s="16"/>
      <c r="G338" s="9" t="s">
        <v>672</v>
      </c>
      <c r="H338" s="9"/>
      <c r="I338" s="9"/>
      <c r="J338" s="9"/>
      <c r="K338" s="9"/>
      <c r="L338" s="9"/>
      <c r="M338" s="6"/>
      <c r="N338" s="9"/>
      <c r="O338" s="9"/>
      <c r="P338" s="9"/>
      <c r="Q338" s="15" t="s">
        <v>309</v>
      </c>
    </row>
    <row r="339" spans="1:17">
      <c r="A339" s="7" t="s">
        <v>777</v>
      </c>
      <c r="B339" s="7"/>
      <c r="C339" s="7" t="s">
        <v>455</v>
      </c>
      <c r="D339" s="10" t="s">
        <v>453</v>
      </c>
      <c r="E339" s="17"/>
      <c r="F339" s="17"/>
      <c r="G339" s="10" t="s">
        <v>673</v>
      </c>
      <c r="H339" s="10"/>
      <c r="I339" s="10"/>
      <c r="J339" s="10"/>
      <c r="K339" s="10"/>
      <c r="L339" s="10"/>
      <c r="M339" s="7"/>
      <c r="N339" s="10"/>
      <c r="O339" s="10"/>
      <c r="P339" s="10"/>
      <c r="Q339" s="15" t="s">
        <v>309</v>
      </c>
    </row>
    <row r="340" spans="1:17">
      <c r="A340" s="6" t="s">
        <v>777</v>
      </c>
      <c r="B340" s="6"/>
      <c r="C340" s="6" t="s">
        <v>456</v>
      </c>
      <c r="D340" s="9" t="s">
        <v>454</v>
      </c>
      <c r="E340" s="16"/>
      <c r="F340" s="16"/>
      <c r="G340" s="9" t="s">
        <v>674</v>
      </c>
      <c r="H340" s="9"/>
      <c r="I340" s="9"/>
      <c r="J340" s="9"/>
      <c r="K340" s="9"/>
      <c r="L340" s="9"/>
      <c r="M340" s="6"/>
      <c r="N340" s="9"/>
      <c r="O340" s="9"/>
      <c r="P340" s="9"/>
      <c r="Q340" s="15" t="s">
        <v>309</v>
      </c>
    </row>
    <row r="341" spans="1:17">
      <c r="A341" s="7" t="s">
        <v>777</v>
      </c>
      <c r="B341" s="7"/>
      <c r="C341" s="7" t="s">
        <v>211</v>
      </c>
      <c r="D341" s="10" t="s">
        <v>287</v>
      </c>
      <c r="E341" s="17"/>
      <c r="F341" s="17"/>
      <c r="G341" s="10" t="s">
        <v>608</v>
      </c>
      <c r="H341" s="10"/>
      <c r="I341" s="10"/>
      <c r="J341" s="10"/>
      <c r="K341" s="10"/>
      <c r="L341" s="10"/>
      <c r="M341" s="7"/>
      <c r="N341" s="10"/>
      <c r="O341" s="10"/>
      <c r="P341" s="10"/>
      <c r="Q341" s="15" t="s">
        <v>309</v>
      </c>
    </row>
    <row r="342" spans="1:17">
      <c r="A342" s="6" t="s">
        <v>777</v>
      </c>
      <c r="B342" s="6"/>
      <c r="C342" s="6" t="s">
        <v>471</v>
      </c>
      <c r="D342" s="9" t="s">
        <v>457</v>
      </c>
      <c r="E342" s="16"/>
      <c r="F342" s="16"/>
      <c r="G342" s="9" t="s">
        <v>675</v>
      </c>
      <c r="H342" s="9"/>
      <c r="I342" s="9"/>
      <c r="J342" s="9"/>
      <c r="K342" s="9"/>
      <c r="L342" s="9"/>
      <c r="M342" s="6"/>
      <c r="N342" s="9"/>
      <c r="O342" s="9"/>
      <c r="P342" s="9"/>
      <c r="Q342" s="15" t="s">
        <v>309</v>
      </c>
    </row>
    <row r="343" spans="1:17">
      <c r="A343" s="22" t="s">
        <v>777</v>
      </c>
      <c r="B343" s="22"/>
      <c r="C343" s="22" t="s">
        <v>472</v>
      </c>
      <c r="D343" s="23" t="s">
        <v>458</v>
      </c>
      <c r="E343" s="24"/>
      <c r="F343" s="24"/>
      <c r="G343" s="23" t="s">
        <v>676</v>
      </c>
      <c r="H343" s="23"/>
      <c r="I343" s="23"/>
      <c r="J343" s="23"/>
      <c r="K343" s="23"/>
      <c r="L343" s="23"/>
      <c r="M343" s="22"/>
      <c r="N343" s="23"/>
      <c r="O343" s="23"/>
      <c r="P343" s="23"/>
      <c r="Q343" s="15" t="s">
        <v>309</v>
      </c>
    </row>
    <row r="344" spans="1:17">
      <c r="A344" s="6" t="s">
        <v>777</v>
      </c>
      <c r="B344" s="6"/>
      <c r="C344" s="6" t="s">
        <v>473</v>
      </c>
      <c r="D344" s="9" t="s">
        <v>459</v>
      </c>
      <c r="E344" s="16"/>
      <c r="F344" s="16"/>
      <c r="G344" s="9" t="s">
        <v>677</v>
      </c>
      <c r="H344" s="9"/>
      <c r="I344" s="9"/>
      <c r="J344" s="9"/>
      <c r="K344" s="9"/>
      <c r="L344" s="9"/>
      <c r="M344" s="6"/>
      <c r="N344" s="9"/>
      <c r="O344" s="9"/>
      <c r="P344" s="9"/>
      <c r="Q344" s="15" t="s">
        <v>309</v>
      </c>
    </row>
    <row r="345" spans="1:17">
      <c r="A345" s="7" t="s">
        <v>777</v>
      </c>
      <c r="B345" s="7"/>
      <c r="C345" s="7" t="s">
        <v>474</v>
      </c>
      <c r="D345" s="10" t="s">
        <v>460</v>
      </c>
      <c r="E345" s="17"/>
      <c r="F345" s="17"/>
      <c r="G345" s="10" t="s">
        <v>678</v>
      </c>
      <c r="H345" s="10"/>
      <c r="I345" s="10"/>
      <c r="J345" s="10"/>
      <c r="K345" s="10"/>
      <c r="L345" s="10"/>
      <c r="M345" s="7"/>
      <c r="N345" s="10"/>
      <c r="O345" s="10"/>
      <c r="P345" s="10"/>
      <c r="Q345" s="15" t="s">
        <v>309</v>
      </c>
    </row>
    <row r="346" spans="1:17">
      <c r="A346" s="6" t="s">
        <v>777</v>
      </c>
      <c r="B346" s="6"/>
      <c r="C346" s="6" t="s">
        <v>475</v>
      </c>
      <c r="D346" s="9" t="s">
        <v>461</v>
      </c>
      <c r="E346" s="16"/>
      <c r="F346" s="16"/>
      <c r="G346" s="9" t="s">
        <v>679</v>
      </c>
      <c r="H346" s="9"/>
      <c r="I346" s="9"/>
      <c r="J346" s="9"/>
      <c r="K346" s="9"/>
      <c r="L346" s="9"/>
      <c r="M346" s="6"/>
      <c r="N346" s="9"/>
      <c r="O346" s="9"/>
      <c r="P346" s="9"/>
      <c r="Q346" s="15" t="s">
        <v>309</v>
      </c>
    </row>
    <row r="347" spans="1:17">
      <c r="A347" s="7" t="s">
        <v>777</v>
      </c>
      <c r="B347" s="7"/>
      <c r="C347" s="7" t="s">
        <v>476</v>
      </c>
      <c r="D347" s="10" t="s">
        <v>462</v>
      </c>
      <c r="E347" s="17"/>
      <c r="F347" s="17"/>
      <c r="G347" s="10" t="s">
        <v>680</v>
      </c>
      <c r="H347" s="10"/>
      <c r="I347" s="10"/>
      <c r="J347" s="10"/>
      <c r="K347" s="10"/>
      <c r="L347" s="10"/>
      <c r="M347" s="7"/>
      <c r="N347" s="10"/>
      <c r="O347" s="10"/>
      <c r="P347" s="10"/>
      <c r="Q347" s="15" t="s">
        <v>309</v>
      </c>
    </row>
    <row r="348" spans="1:17">
      <c r="A348" s="6" t="s">
        <v>777</v>
      </c>
      <c r="B348" s="6"/>
      <c r="C348" s="6" t="s">
        <v>466</v>
      </c>
      <c r="D348" s="9" t="s">
        <v>463</v>
      </c>
      <c r="E348" s="16"/>
      <c r="F348" s="16"/>
      <c r="G348" s="9" t="s">
        <v>681</v>
      </c>
      <c r="H348" s="9"/>
      <c r="I348" s="9"/>
      <c r="J348" s="9"/>
      <c r="K348" s="9"/>
      <c r="L348" s="9"/>
      <c r="M348" s="6"/>
      <c r="N348" s="9"/>
      <c r="O348" s="9"/>
      <c r="P348" s="9"/>
      <c r="Q348" s="15" t="s">
        <v>309</v>
      </c>
    </row>
    <row r="349" spans="1:17">
      <c r="A349" s="22" t="s">
        <v>777</v>
      </c>
      <c r="B349" s="22"/>
      <c r="C349" s="22" t="s">
        <v>465</v>
      </c>
      <c r="D349" s="23" t="s">
        <v>464</v>
      </c>
      <c r="E349" s="24"/>
      <c r="F349" s="24"/>
      <c r="G349" s="23" t="s">
        <v>682</v>
      </c>
      <c r="H349" s="23"/>
      <c r="I349" s="23"/>
      <c r="J349" s="23"/>
      <c r="K349" s="23"/>
      <c r="L349" s="23"/>
      <c r="M349" s="22"/>
      <c r="N349" s="23"/>
      <c r="O349" s="23"/>
      <c r="P349" s="23"/>
      <c r="Q349" s="15" t="s">
        <v>309</v>
      </c>
    </row>
    <row r="350" spans="1:17">
      <c r="A350" s="6" t="s">
        <v>777</v>
      </c>
      <c r="B350" s="6"/>
      <c r="C350" s="6" t="s">
        <v>477</v>
      </c>
      <c r="D350" s="9" t="s">
        <v>478</v>
      </c>
      <c r="E350" s="16"/>
      <c r="F350" s="16"/>
      <c r="G350" s="9" t="s">
        <v>615</v>
      </c>
      <c r="H350" s="9"/>
      <c r="I350" s="9"/>
      <c r="J350" s="9"/>
      <c r="K350" s="9"/>
      <c r="L350" s="9"/>
      <c r="M350" s="6"/>
      <c r="N350" s="9"/>
      <c r="O350" s="9"/>
      <c r="P350" s="9"/>
      <c r="Q350" s="15" t="s">
        <v>309</v>
      </c>
    </row>
    <row r="351" spans="1:17">
      <c r="A351" s="7" t="s">
        <v>777</v>
      </c>
      <c r="B351" s="7"/>
      <c r="C351" s="7" t="s">
        <v>480</v>
      </c>
      <c r="D351" s="10" t="s">
        <v>479</v>
      </c>
      <c r="E351" s="17"/>
      <c r="F351" s="17"/>
      <c r="G351" s="10" t="s">
        <v>621</v>
      </c>
      <c r="H351" s="10"/>
      <c r="I351" s="10"/>
      <c r="J351" s="10"/>
      <c r="K351" s="10"/>
      <c r="L351" s="10"/>
      <c r="M351" s="7"/>
      <c r="N351" s="10"/>
      <c r="O351" s="10"/>
      <c r="P351" s="10"/>
      <c r="Q351" s="15" t="s">
        <v>309</v>
      </c>
    </row>
    <row r="352" spans="1:17">
      <c r="A352" s="6" t="s">
        <v>777</v>
      </c>
      <c r="B352" s="6"/>
      <c r="C352" s="6" t="s">
        <v>481</v>
      </c>
      <c r="D352" s="9" t="s">
        <v>482</v>
      </c>
      <c r="E352" s="16"/>
      <c r="F352" s="16"/>
      <c r="G352" s="9" t="s">
        <v>620</v>
      </c>
      <c r="H352" s="9"/>
      <c r="I352" s="9"/>
      <c r="J352" s="9"/>
      <c r="K352" s="9"/>
      <c r="L352" s="9"/>
      <c r="M352" s="6"/>
      <c r="N352" s="9"/>
      <c r="O352" s="9"/>
      <c r="P352" s="9"/>
      <c r="Q352" s="15" t="s">
        <v>309</v>
      </c>
    </row>
    <row r="353" spans="1:17">
      <c r="A353" s="7" t="s">
        <v>777</v>
      </c>
      <c r="B353" s="7"/>
      <c r="C353" s="7" t="s">
        <v>304</v>
      </c>
      <c r="D353" s="10" t="s">
        <v>566</v>
      </c>
      <c r="E353" s="17"/>
      <c r="F353" s="17"/>
      <c r="G353" s="10" t="s">
        <v>622</v>
      </c>
      <c r="H353" s="10"/>
      <c r="I353" s="10"/>
      <c r="J353" s="10"/>
      <c r="K353" s="10"/>
      <c r="L353" s="10"/>
      <c r="M353" s="7"/>
      <c r="N353" s="10"/>
      <c r="O353" s="10"/>
      <c r="P353" s="10"/>
      <c r="Q353" s="15" t="s">
        <v>309</v>
      </c>
    </row>
    <row r="354" spans="1:17">
      <c r="A354" s="6" t="s">
        <v>777</v>
      </c>
      <c r="B354" s="6"/>
      <c r="C354" s="6" t="s">
        <v>303</v>
      </c>
      <c r="D354" s="9" t="s">
        <v>567</v>
      </c>
      <c r="E354" s="16"/>
      <c r="F354" s="16"/>
      <c r="G354" s="9" t="s">
        <v>623</v>
      </c>
      <c r="H354" s="9"/>
      <c r="I354" s="9"/>
      <c r="J354" s="9"/>
      <c r="K354" s="9"/>
      <c r="L354" s="9"/>
      <c r="M354" s="6"/>
      <c r="N354" s="9"/>
      <c r="O354" s="9"/>
      <c r="P354" s="9"/>
      <c r="Q354" s="15" t="s">
        <v>309</v>
      </c>
    </row>
    <row r="355" spans="1:17">
      <c r="A355" s="22" t="s">
        <v>777</v>
      </c>
      <c r="B355" s="22"/>
      <c r="C355" s="22" t="s">
        <v>302</v>
      </c>
      <c r="D355" s="23" t="s">
        <v>568</v>
      </c>
      <c r="E355" s="24"/>
      <c r="F355" s="24"/>
      <c r="G355" s="23" t="s">
        <v>624</v>
      </c>
      <c r="H355" s="23"/>
      <c r="I355" s="23"/>
      <c r="J355" s="23"/>
      <c r="K355" s="23"/>
      <c r="L355" s="23"/>
      <c r="M355" s="22"/>
      <c r="N355" s="23"/>
      <c r="O355" s="23"/>
      <c r="P355" s="23"/>
      <c r="Q355" s="15" t="s">
        <v>309</v>
      </c>
    </row>
    <row r="356" spans="1:17">
      <c r="A356" s="6" t="s">
        <v>777</v>
      </c>
      <c r="B356" s="6"/>
      <c r="C356" s="6" t="s">
        <v>301</v>
      </c>
      <c r="D356" s="9" t="s">
        <v>569</v>
      </c>
      <c r="E356" s="16"/>
      <c r="F356" s="16"/>
      <c r="G356" s="9" t="s">
        <v>626</v>
      </c>
      <c r="H356" s="9"/>
      <c r="I356" s="9"/>
      <c r="J356" s="9"/>
      <c r="K356" s="9"/>
      <c r="L356" s="9"/>
      <c r="M356" s="6"/>
      <c r="N356" s="9"/>
      <c r="O356" s="9"/>
      <c r="P356" s="9"/>
      <c r="Q356" s="15" t="s">
        <v>309</v>
      </c>
    </row>
    <row r="357" spans="1:17">
      <c r="A357" s="7" t="s">
        <v>777</v>
      </c>
      <c r="B357" s="7"/>
      <c r="C357" s="7" t="s">
        <v>300</v>
      </c>
      <c r="D357" s="10" t="s">
        <v>570</v>
      </c>
      <c r="E357" s="17"/>
      <c r="F357" s="17"/>
      <c r="G357" s="10" t="s">
        <v>625</v>
      </c>
      <c r="H357" s="10"/>
      <c r="I357" s="10"/>
      <c r="J357" s="10"/>
      <c r="K357" s="10"/>
      <c r="L357" s="10"/>
      <c r="M357" s="7"/>
      <c r="N357" s="10"/>
      <c r="O357" s="10"/>
      <c r="P357" s="10"/>
      <c r="Q357" s="15" t="s">
        <v>309</v>
      </c>
    </row>
    <row r="358" spans="1:17">
      <c r="A358" s="6" t="s">
        <v>777</v>
      </c>
      <c r="B358" s="6"/>
      <c r="C358" s="6" t="s">
        <v>299</v>
      </c>
      <c r="D358" s="9" t="s">
        <v>571</v>
      </c>
      <c r="E358" s="16"/>
      <c r="F358" s="16"/>
      <c r="G358" s="9" t="s">
        <v>627</v>
      </c>
      <c r="H358" s="9"/>
      <c r="I358" s="9"/>
      <c r="J358" s="9"/>
      <c r="K358" s="9"/>
      <c r="L358" s="9"/>
      <c r="M358" s="6"/>
      <c r="N358" s="9"/>
      <c r="O358" s="9"/>
      <c r="P358" s="9"/>
      <c r="Q358" s="15" t="s">
        <v>309</v>
      </c>
    </row>
    <row r="359" spans="1:17">
      <c r="A359" s="7" t="s">
        <v>777</v>
      </c>
      <c r="B359" s="7"/>
      <c r="C359" s="7" t="s">
        <v>297</v>
      </c>
      <c r="D359" s="10" t="s">
        <v>298</v>
      </c>
      <c r="E359" s="17"/>
      <c r="F359" s="17"/>
      <c r="G359" s="10" t="s">
        <v>755</v>
      </c>
      <c r="H359" s="10"/>
      <c r="I359" s="10"/>
      <c r="J359" s="10"/>
      <c r="K359" s="10"/>
      <c r="L359" s="10"/>
      <c r="M359" s="7"/>
      <c r="N359" s="10"/>
      <c r="O359" s="10"/>
      <c r="P359" s="10"/>
      <c r="Q359" s="15" t="s">
        <v>309</v>
      </c>
    </row>
    <row r="360" spans="1:17">
      <c r="A360" s="6" t="s">
        <v>777</v>
      </c>
      <c r="B360" s="6"/>
      <c r="C360" s="6" t="s">
        <v>154</v>
      </c>
      <c r="D360" s="9" t="s">
        <v>58</v>
      </c>
      <c r="E360" s="16"/>
      <c r="F360" s="16"/>
      <c r="G360" s="9" t="s">
        <v>756</v>
      </c>
      <c r="H360" s="9"/>
      <c r="I360" s="9"/>
      <c r="J360" s="9"/>
      <c r="K360" s="9"/>
      <c r="L360" s="9"/>
      <c r="M360" s="6"/>
      <c r="N360" s="9"/>
      <c r="O360" s="9"/>
      <c r="P360" s="9"/>
      <c r="Q360" s="15" t="s">
        <v>309</v>
      </c>
    </row>
    <row r="361" spans="1:17">
      <c r="A361" s="22" t="s">
        <v>777</v>
      </c>
      <c r="B361" s="22"/>
      <c r="C361" s="22" t="s">
        <v>56</v>
      </c>
      <c r="D361" s="23" t="s">
        <v>57</v>
      </c>
      <c r="E361" s="24"/>
      <c r="F361" s="24"/>
      <c r="G361" s="23" t="s">
        <v>757</v>
      </c>
      <c r="H361" s="23"/>
      <c r="I361" s="23"/>
      <c r="J361" s="23"/>
      <c r="K361" s="23"/>
      <c r="L361" s="23"/>
      <c r="M361" s="22"/>
      <c r="N361" s="23"/>
      <c r="O361" s="23"/>
      <c r="P361" s="23"/>
      <c r="Q361" s="15" t="s">
        <v>309</v>
      </c>
    </row>
    <row r="362" spans="1:17">
      <c r="A362" s="6" t="s">
        <v>777</v>
      </c>
      <c r="B362" s="6"/>
      <c r="C362" s="6" t="s">
        <v>155</v>
      </c>
      <c r="D362" s="9" t="s">
        <v>153</v>
      </c>
      <c r="E362" s="16"/>
      <c r="F362" s="16"/>
      <c r="G362" s="9" t="s">
        <v>758</v>
      </c>
      <c r="H362" s="9"/>
      <c r="I362" s="9"/>
      <c r="J362" s="9"/>
      <c r="K362" s="9"/>
      <c r="L362" s="9"/>
      <c r="M362" s="6"/>
      <c r="N362" s="9"/>
      <c r="O362" s="9"/>
      <c r="P362" s="9"/>
      <c r="Q362" s="15" t="s">
        <v>309</v>
      </c>
    </row>
    <row r="363" spans="1:17">
      <c r="A363" s="7" t="s">
        <v>777</v>
      </c>
      <c r="B363" s="7"/>
      <c r="C363" s="7" t="s">
        <v>290</v>
      </c>
      <c r="D363" s="10" t="s">
        <v>288</v>
      </c>
      <c r="E363" s="17"/>
      <c r="F363" s="17"/>
      <c r="G363" s="10" t="s">
        <v>759</v>
      </c>
      <c r="H363" s="10"/>
      <c r="I363" s="10"/>
      <c r="J363" s="10"/>
      <c r="K363" s="10"/>
      <c r="L363" s="10"/>
      <c r="M363" s="7"/>
      <c r="N363" s="10"/>
      <c r="O363" s="10"/>
      <c r="P363" s="10"/>
      <c r="Q363" s="15" t="s">
        <v>309</v>
      </c>
    </row>
    <row r="364" spans="1:17">
      <c r="A364" s="6" t="s">
        <v>777</v>
      </c>
      <c r="B364" s="6"/>
      <c r="C364" s="6" t="s">
        <v>291</v>
      </c>
      <c r="D364" s="9" t="s">
        <v>289</v>
      </c>
      <c r="E364" s="16"/>
      <c r="F364" s="16"/>
      <c r="G364" s="9" t="s">
        <v>760</v>
      </c>
      <c r="H364" s="9"/>
      <c r="I364" s="9"/>
      <c r="J364" s="9"/>
      <c r="K364" s="9"/>
      <c r="L364" s="9"/>
      <c r="M364" s="6"/>
      <c r="N364" s="9"/>
      <c r="O364" s="9"/>
      <c r="P364" s="9"/>
      <c r="Q364" s="15" t="s">
        <v>309</v>
      </c>
    </row>
    <row r="365" spans="1:17">
      <c r="A365" s="7" t="s">
        <v>777</v>
      </c>
      <c r="B365" s="7"/>
      <c r="C365" s="7" t="s">
        <v>47</v>
      </c>
      <c r="D365" s="10" t="s">
        <v>48</v>
      </c>
      <c r="E365" s="17"/>
      <c r="F365" s="17"/>
      <c r="G365" s="10" t="s">
        <v>761</v>
      </c>
      <c r="H365" s="10"/>
      <c r="I365" s="10"/>
      <c r="J365" s="10"/>
      <c r="K365" s="10"/>
      <c r="L365" s="10"/>
      <c r="M365" s="7"/>
      <c r="N365" s="10"/>
      <c r="O365" s="10"/>
      <c r="P365" s="10"/>
      <c r="Q365" s="15" t="s">
        <v>309</v>
      </c>
    </row>
    <row r="366" spans="1:17">
      <c r="A366" s="6" t="s">
        <v>777</v>
      </c>
      <c r="B366" s="6"/>
      <c r="C366" s="6" t="s">
        <v>49</v>
      </c>
      <c r="D366" s="9" t="s">
        <v>50</v>
      </c>
      <c r="E366" s="16"/>
      <c r="F366" s="16"/>
      <c r="G366" s="9" t="s">
        <v>762</v>
      </c>
      <c r="H366" s="9"/>
      <c r="I366" s="9"/>
      <c r="J366" s="9"/>
      <c r="K366" s="9"/>
      <c r="L366" s="9"/>
      <c r="M366" s="6"/>
      <c r="N366" s="9"/>
      <c r="O366" s="9"/>
      <c r="P366" s="9"/>
      <c r="Q366" s="15" t="s">
        <v>309</v>
      </c>
    </row>
    <row r="367" spans="1:17">
      <c r="A367" s="22" t="s">
        <v>777</v>
      </c>
      <c r="B367" s="22"/>
      <c r="C367" s="22" t="s">
        <v>51</v>
      </c>
      <c r="D367" s="23" t="s">
        <v>52</v>
      </c>
      <c r="E367" s="24"/>
      <c r="F367" s="24"/>
      <c r="G367" s="23" t="s">
        <v>763</v>
      </c>
      <c r="H367" s="23"/>
      <c r="I367" s="23"/>
      <c r="J367" s="23"/>
      <c r="K367" s="23"/>
      <c r="L367" s="23"/>
      <c r="M367" s="22"/>
      <c r="N367" s="23"/>
      <c r="O367" s="23"/>
      <c r="P367" s="23"/>
      <c r="Q367" s="15" t="s">
        <v>309</v>
      </c>
    </row>
    <row r="368" spans="1:17">
      <c r="A368" s="6" t="s">
        <v>777</v>
      </c>
      <c r="B368" s="6"/>
      <c r="C368" s="6" t="s">
        <v>53</v>
      </c>
      <c r="D368" s="9" t="s">
        <v>54</v>
      </c>
      <c r="E368" s="16"/>
      <c r="F368" s="16"/>
      <c r="G368" s="9" t="s">
        <v>764</v>
      </c>
      <c r="H368" s="9"/>
      <c r="I368" s="9"/>
      <c r="J368" s="9"/>
      <c r="K368" s="9"/>
      <c r="L368" s="9"/>
      <c r="M368" s="6"/>
      <c r="N368" s="9"/>
      <c r="O368" s="9"/>
      <c r="P368" s="9"/>
      <c r="Q368" s="15" t="s">
        <v>309</v>
      </c>
    </row>
    <row r="369" spans="1:17">
      <c r="A369" s="7" t="s">
        <v>777</v>
      </c>
      <c r="B369" s="7"/>
      <c r="C369" s="7" t="s">
        <v>294</v>
      </c>
      <c r="D369" s="10" t="s">
        <v>292</v>
      </c>
      <c r="E369" s="17"/>
      <c r="F369" s="17"/>
      <c r="G369" s="10" t="s">
        <v>765</v>
      </c>
      <c r="H369" s="10"/>
      <c r="I369" s="10"/>
      <c r="J369" s="10"/>
      <c r="K369" s="10"/>
      <c r="L369" s="10"/>
      <c r="M369" s="7"/>
      <c r="N369" s="10"/>
      <c r="O369" s="10"/>
      <c r="P369" s="10"/>
      <c r="Q369" s="15" t="s">
        <v>309</v>
      </c>
    </row>
    <row r="370" spans="1:17">
      <c r="A370" s="6" t="s">
        <v>777</v>
      </c>
      <c r="B370" s="6"/>
      <c r="C370" s="6" t="s">
        <v>295</v>
      </c>
      <c r="D370" s="9" t="s">
        <v>293</v>
      </c>
      <c r="E370" s="16"/>
      <c r="F370" s="16"/>
      <c r="G370" s="9" t="s">
        <v>766</v>
      </c>
      <c r="H370" s="9"/>
      <c r="I370" s="9"/>
      <c r="J370" s="9"/>
      <c r="K370" s="9"/>
      <c r="L370" s="9"/>
      <c r="M370" s="6"/>
      <c r="N370" s="9"/>
      <c r="O370" s="9"/>
      <c r="P370" s="9"/>
      <c r="Q370" s="15" t="s">
        <v>309</v>
      </c>
    </row>
    <row r="371" spans="1:17">
      <c r="A371" s="7" t="s">
        <v>777</v>
      </c>
      <c r="B371" s="7"/>
      <c r="C371" s="7" t="s">
        <v>520</v>
      </c>
      <c r="D371" s="10" t="s">
        <v>524</v>
      </c>
      <c r="E371" s="17"/>
      <c r="F371" s="17"/>
      <c r="G371" s="10" t="s">
        <v>739</v>
      </c>
      <c r="H371" s="10"/>
      <c r="I371" s="10"/>
      <c r="J371" s="10"/>
      <c r="K371" s="10"/>
      <c r="L371" s="10"/>
      <c r="M371" s="7"/>
      <c r="N371" s="10"/>
      <c r="O371" s="10"/>
      <c r="P371" s="10"/>
      <c r="Q371" s="15" t="s">
        <v>309</v>
      </c>
    </row>
    <row r="372" spans="1:17">
      <c r="A372" s="6" t="s">
        <v>777</v>
      </c>
      <c r="B372" s="6"/>
      <c r="C372" s="6" t="s">
        <v>521</v>
      </c>
      <c r="D372" s="9" t="s">
        <v>525</v>
      </c>
      <c r="E372" s="16"/>
      <c r="F372" s="16"/>
      <c r="G372" s="9" t="s">
        <v>740</v>
      </c>
      <c r="H372" s="9"/>
      <c r="I372" s="9"/>
      <c r="J372" s="9"/>
      <c r="K372" s="9"/>
      <c r="L372" s="9"/>
      <c r="M372" s="6"/>
      <c r="N372" s="9"/>
      <c r="O372" s="9"/>
      <c r="P372" s="9"/>
      <c r="Q372" s="15" t="s">
        <v>309</v>
      </c>
    </row>
    <row r="373" spans="1:17">
      <c r="A373" s="22" t="s">
        <v>777</v>
      </c>
      <c r="B373" s="22"/>
      <c r="C373" s="22" t="s">
        <v>522</v>
      </c>
      <c r="D373" s="23" t="s">
        <v>526</v>
      </c>
      <c r="E373" s="24"/>
      <c r="F373" s="24"/>
      <c r="G373" s="23" t="s">
        <v>741</v>
      </c>
      <c r="H373" s="23"/>
      <c r="I373" s="23"/>
      <c r="J373" s="23"/>
      <c r="K373" s="23"/>
      <c r="L373" s="23"/>
      <c r="M373" s="22"/>
      <c r="N373" s="23"/>
      <c r="O373" s="23"/>
      <c r="P373" s="23"/>
      <c r="Q373" s="15" t="s">
        <v>309</v>
      </c>
    </row>
    <row r="374" spans="1:17">
      <c r="A374" s="6" t="s">
        <v>777</v>
      </c>
      <c r="B374" s="6"/>
      <c r="C374" s="6" t="s">
        <v>523</v>
      </c>
      <c r="D374" s="9" t="s">
        <v>527</v>
      </c>
      <c r="E374" s="16"/>
      <c r="F374" s="16"/>
      <c r="G374" s="9" t="s">
        <v>742</v>
      </c>
      <c r="H374" s="9"/>
      <c r="I374" s="9"/>
      <c r="J374" s="9"/>
      <c r="K374" s="9"/>
      <c r="L374" s="9"/>
      <c r="M374" s="6"/>
      <c r="N374" s="9"/>
      <c r="O374" s="9"/>
      <c r="P374" s="9"/>
      <c r="Q374" s="15" t="s">
        <v>309</v>
      </c>
    </row>
    <row r="375" spans="1:17">
      <c r="A375" s="7" t="s">
        <v>776</v>
      </c>
      <c r="B375" s="7"/>
      <c r="C375" s="7" t="s">
        <v>305</v>
      </c>
      <c r="D375" s="10" t="s">
        <v>306</v>
      </c>
      <c r="E375" s="17"/>
      <c r="F375" s="17"/>
      <c r="G375" s="10" t="s">
        <v>372</v>
      </c>
      <c r="H375" s="10"/>
      <c r="I375" s="10"/>
      <c r="J375" s="10"/>
      <c r="K375" s="10"/>
      <c r="L375" s="10"/>
      <c r="M375" s="7"/>
      <c r="N375" s="10"/>
      <c r="O375" s="10"/>
      <c r="P375" s="10"/>
      <c r="Q375" s="15" t="s">
        <v>370</v>
      </c>
    </row>
    <row r="376" spans="1:17">
      <c r="A376" s="6" t="s">
        <v>776</v>
      </c>
      <c r="B376" s="6"/>
      <c r="C376" s="6" t="s">
        <v>307</v>
      </c>
      <c r="D376" s="9" t="s">
        <v>308</v>
      </c>
      <c r="E376" s="16"/>
      <c r="F376" s="16"/>
      <c r="G376" s="9" t="s">
        <v>372</v>
      </c>
      <c r="H376" s="9"/>
      <c r="I376" s="9"/>
      <c r="J376" s="9"/>
      <c r="K376" s="9"/>
      <c r="L376" s="9"/>
      <c r="M376" s="6"/>
      <c r="N376" s="9"/>
      <c r="O376" s="9"/>
      <c r="P376" s="9"/>
      <c r="Q376" s="15" t="s">
        <v>370</v>
      </c>
    </row>
    <row r="377" spans="1:17">
      <c r="A377" s="7" t="s">
        <v>776</v>
      </c>
      <c r="B377" s="7"/>
      <c r="C377" s="7" t="s">
        <v>310</v>
      </c>
      <c r="D377" s="10" t="s">
        <v>312</v>
      </c>
      <c r="E377" s="17"/>
      <c r="F377" s="17"/>
      <c r="G377" s="10" t="s">
        <v>372</v>
      </c>
      <c r="H377" s="10"/>
      <c r="I377" s="10"/>
      <c r="J377" s="10"/>
      <c r="K377" s="10"/>
      <c r="L377" s="10"/>
      <c r="M377" s="7"/>
      <c r="N377" s="10"/>
      <c r="O377" s="10"/>
      <c r="P377" s="10"/>
      <c r="Q377" s="15" t="s">
        <v>370</v>
      </c>
    </row>
    <row r="378" spans="1:17">
      <c r="A378" s="6" t="s">
        <v>776</v>
      </c>
      <c r="B378" s="6"/>
      <c r="C378" s="6" t="s">
        <v>311</v>
      </c>
      <c r="D378" s="9" t="s">
        <v>313</v>
      </c>
      <c r="E378" s="16"/>
      <c r="F378" s="16"/>
      <c r="G378" s="9" t="s">
        <v>372</v>
      </c>
      <c r="H378" s="9"/>
      <c r="I378" s="9"/>
      <c r="J378" s="9"/>
      <c r="K378" s="9"/>
      <c r="L378" s="9"/>
      <c r="M378" s="6"/>
      <c r="N378" s="9"/>
      <c r="O378" s="9"/>
      <c r="P378" s="9"/>
      <c r="Q378" s="15" t="s">
        <v>370</v>
      </c>
    </row>
    <row r="379" spans="1:17">
      <c r="A379" s="22" t="s">
        <v>776</v>
      </c>
      <c r="B379" s="22"/>
      <c r="C379" s="22" t="s">
        <v>315</v>
      </c>
      <c r="D379" s="23" t="s">
        <v>314</v>
      </c>
      <c r="E379" s="24"/>
      <c r="F379" s="24"/>
      <c r="G379" s="10" t="s">
        <v>372</v>
      </c>
      <c r="H379" s="23"/>
      <c r="I379" s="23"/>
      <c r="J379" s="23"/>
      <c r="K379" s="23"/>
      <c r="L379" s="23"/>
      <c r="M379" s="22"/>
      <c r="N379" s="23"/>
      <c r="O379" s="23"/>
      <c r="P379" s="23"/>
      <c r="Q379" s="15" t="s">
        <v>370</v>
      </c>
    </row>
    <row r="380" spans="1:17">
      <c r="A380" s="6" t="s">
        <v>776</v>
      </c>
      <c r="B380" s="6"/>
      <c r="C380" s="6" t="s">
        <v>316</v>
      </c>
      <c r="D380" s="9" t="s">
        <v>318</v>
      </c>
      <c r="E380" s="16"/>
      <c r="F380" s="16"/>
      <c r="G380" s="9" t="s">
        <v>372</v>
      </c>
      <c r="H380" s="9"/>
      <c r="I380" s="9"/>
      <c r="J380" s="9"/>
      <c r="K380" s="9"/>
      <c r="L380" s="9"/>
      <c r="M380" s="6"/>
      <c r="N380" s="9"/>
      <c r="O380" s="9"/>
      <c r="P380" s="9"/>
      <c r="Q380" s="15" t="s">
        <v>370</v>
      </c>
    </row>
    <row r="381" spans="1:17">
      <c r="A381" s="7" t="s">
        <v>776</v>
      </c>
      <c r="B381" s="7"/>
      <c r="C381" s="7" t="s">
        <v>317</v>
      </c>
      <c r="D381" s="10" t="s">
        <v>319</v>
      </c>
      <c r="E381" s="17"/>
      <c r="F381" s="17"/>
      <c r="G381" s="10" t="s">
        <v>372</v>
      </c>
      <c r="H381" s="10"/>
      <c r="I381" s="10"/>
      <c r="J381" s="10"/>
      <c r="K381" s="10"/>
      <c r="L381" s="10"/>
      <c r="M381" s="7"/>
      <c r="N381" s="10"/>
      <c r="O381" s="10"/>
      <c r="P381" s="10"/>
      <c r="Q381" s="15" t="s">
        <v>370</v>
      </c>
    </row>
    <row r="382" spans="1:17">
      <c r="A382" s="6" t="s">
        <v>776</v>
      </c>
      <c r="B382" s="6"/>
      <c r="C382" s="6" t="s">
        <v>324</v>
      </c>
      <c r="D382" s="9" t="s">
        <v>320</v>
      </c>
      <c r="E382" s="16"/>
      <c r="F382" s="16"/>
      <c r="G382" s="9" t="s">
        <v>372</v>
      </c>
      <c r="H382" s="9"/>
      <c r="I382" s="9"/>
      <c r="J382" s="9"/>
      <c r="K382" s="9"/>
      <c r="L382" s="9"/>
      <c r="M382" s="6"/>
      <c r="N382" s="9"/>
      <c r="O382" s="9"/>
      <c r="P382" s="9"/>
      <c r="Q382" s="15" t="s">
        <v>370</v>
      </c>
    </row>
    <row r="383" spans="1:17">
      <c r="A383" s="7" t="s">
        <v>776</v>
      </c>
      <c r="B383" s="7"/>
      <c r="C383" s="7" t="s">
        <v>325</v>
      </c>
      <c r="D383" s="10" t="s">
        <v>321</v>
      </c>
      <c r="E383" s="17"/>
      <c r="F383" s="17"/>
      <c r="G383" s="10" t="s">
        <v>372</v>
      </c>
      <c r="H383" s="10"/>
      <c r="I383" s="10"/>
      <c r="J383" s="10"/>
      <c r="K383" s="10"/>
      <c r="L383" s="10"/>
      <c r="M383" s="7"/>
      <c r="N383" s="10"/>
      <c r="O383" s="10"/>
      <c r="P383" s="10"/>
      <c r="Q383" s="15" t="s">
        <v>370</v>
      </c>
    </row>
    <row r="384" spans="1:17">
      <c r="A384" s="6" t="s">
        <v>776</v>
      </c>
      <c r="B384" s="6"/>
      <c r="C384" s="6" t="s">
        <v>323</v>
      </c>
      <c r="D384" s="9" t="s">
        <v>322</v>
      </c>
      <c r="E384" s="16"/>
      <c r="F384" s="16"/>
      <c r="G384" s="9" t="s">
        <v>372</v>
      </c>
      <c r="H384" s="9"/>
      <c r="I384" s="9"/>
      <c r="J384" s="9"/>
      <c r="K384" s="9"/>
      <c r="L384" s="9"/>
      <c r="M384" s="6"/>
      <c r="N384" s="9"/>
      <c r="O384" s="9"/>
      <c r="P384" s="9"/>
      <c r="Q384" s="15" t="s">
        <v>370</v>
      </c>
    </row>
    <row r="385" spans="1:17">
      <c r="A385" s="7" t="s">
        <v>776</v>
      </c>
      <c r="B385" s="7"/>
      <c r="C385" s="7" t="s">
        <v>218</v>
      </c>
      <c r="D385" s="10" t="s">
        <v>137</v>
      </c>
      <c r="E385" s="17"/>
      <c r="F385" s="17"/>
      <c r="G385" s="10" t="s">
        <v>584</v>
      </c>
      <c r="H385" s="10"/>
      <c r="I385" s="10"/>
      <c r="J385" s="10"/>
      <c r="K385" s="10"/>
      <c r="L385" s="10"/>
      <c r="M385" s="7"/>
      <c r="N385" s="10"/>
      <c r="O385" s="10"/>
      <c r="P385" s="10"/>
      <c r="Q385" s="15" t="s">
        <v>468</v>
      </c>
    </row>
    <row r="386" spans="1:17">
      <c r="A386" s="6" t="s">
        <v>776</v>
      </c>
      <c r="B386" s="6"/>
      <c r="C386" s="6" t="s">
        <v>219</v>
      </c>
      <c r="D386" s="6" t="s">
        <v>138</v>
      </c>
      <c r="E386" s="18"/>
      <c r="F386" s="18"/>
      <c r="G386" s="6" t="s">
        <v>583</v>
      </c>
      <c r="H386" s="6"/>
      <c r="I386" s="6"/>
      <c r="J386" s="6"/>
      <c r="K386" s="6"/>
      <c r="L386" s="6"/>
      <c r="M386" s="6"/>
      <c r="N386" s="6"/>
      <c r="O386" s="6"/>
      <c r="P386" s="6"/>
      <c r="Q386" s="15" t="s">
        <v>468</v>
      </c>
    </row>
  </sheetData>
  <sortState xmlns:xlrd2="http://schemas.microsoft.com/office/spreadsheetml/2017/richdata2" ref="A6:N38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iMX8M-Mini uCOM Pin Muxing V2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2023-03-28T07:25:52Z</dcterms:modified>
</cp:coreProperties>
</file>